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R:\domes_sede\projekti\Formatēts_2023_12_28\JMilberga_grozijumi_409\"/>
    </mc:Choice>
  </mc:AlternateContent>
  <xr:revisionPtr revIDLastSave="0" documentId="13_ncr:1_{27CAA69A-3A1B-4400-8843-D1E15DE46E66}" xr6:coauthVersionLast="47" xr6:coauthVersionMax="47" xr10:uidLastSave="{00000000-0000-0000-0000-000000000000}"/>
  <bookViews>
    <workbookView xWindow="780" yWindow="750" windowWidth="17445" windowHeight="14850" xr2:uid="{00000000-000D-0000-FFFF-FFFF00000000}"/>
  </bookViews>
  <sheets>
    <sheet name="IP 2024-202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3" i="1" l="1"/>
  <c r="G77" i="1" l="1"/>
  <c r="G17" i="1"/>
  <c r="S155" i="1" l="1"/>
  <c r="M155" i="1"/>
  <c r="N153" i="1"/>
  <c r="I160" i="1"/>
  <c r="J160" i="1"/>
  <c r="K160" i="1"/>
  <c r="L160" i="1"/>
  <c r="M160" i="1"/>
  <c r="O160" i="1"/>
  <c r="P160" i="1"/>
  <c r="Q160" i="1"/>
  <c r="R160" i="1"/>
  <c r="S160" i="1"/>
  <c r="T161" i="1"/>
  <c r="N161" i="1"/>
  <c r="V161" i="1" l="1"/>
  <c r="X161" i="1" s="1"/>
  <c r="N160" i="1"/>
  <c r="T160" i="1"/>
  <c r="N140" i="1" l="1"/>
  <c r="Y90" i="1"/>
  <c r="G46" i="1" l="1"/>
  <c r="W30" i="1" l="1"/>
  <c r="U30" i="1"/>
  <c r="S30" i="1"/>
  <c r="R30" i="1"/>
  <c r="Q30" i="1"/>
  <c r="P30" i="1"/>
  <c r="O30" i="1"/>
  <c r="M30" i="1"/>
  <c r="L30" i="1"/>
  <c r="K30" i="1"/>
  <c r="J30" i="1"/>
  <c r="I30" i="1"/>
  <c r="G30" i="1"/>
  <c r="F30" i="1"/>
  <c r="G49" i="1" l="1"/>
  <c r="T38" i="1" l="1"/>
  <c r="N38" i="1"/>
  <c r="V38" i="1" s="1"/>
  <c r="X38" i="1" s="1"/>
  <c r="Y38" i="1" s="1"/>
  <c r="M110" i="1" l="1"/>
  <c r="G43" i="1" l="1"/>
  <c r="W101" i="1" l="1"/>
  <c r="U101" i="1"/>
  <c r="G101" i="1"/>
  <c r="W168" i="1" l="1"/>
  <c r="S118" i="1" l="1"/>
  <c r="Q118" i="1"/>
  <c r="M118" i="1"/>
  <c r="K118" i="1"/>
  <c r="G118" i="1"/>
  <c r="W175" i="1" l="1"/>
  <c r="W162" i="1"/>
  <c r="W155" i="1"/>
  <c r="W130" i="1"/>
  <c r="W124" i="1"/>
  <c r="W122" i="1"/>
  <c r="W119" i="1"/>
  <c r="W115" i="1"/>
  <c r="W107" i="1"/>
  <c r="W103" i="1"/>
  <c r="W100" i="1"/>
  <c r="W96" i="1"/>
  <c r="W93" i="1"/>
  <c r="W91" i="1"/>
  <c r="W64" i="1"/>
  <c r="W57" i="1"/>
  <c r="W39" i="1"/>
  <c r="W10" i="1"/>
  <c r="J57" i="1"/>
  <c r="F57" i="1"/>
  <c r="G57" i="1"/>
  <c r="G175" i="1"/>
  <c r="G168" i="1"/>
  <c r="G162" i="1"/>
  <c r="G160" i="1" s="1"/>
  <c r="G155" i="1"/>
  <c r="G130" i="1"/>
  <c r="G129" i="1" s="1"/>
  <c r="G124" i="1"/>
  <c r="G122" i="1"/>
  <c r="G119" i="1"/>
  <c r="G115" i="1"/>
  <c r="G107" i="1"/>
  <c r="G103" i="1"/>
  <c r="G100" i="1"/>
  <c r="G96" i="1"/>
  <c r="G93" i="1"/>
  <c r="G91" i="1"/>
  <c r="G64" i="1"/>
  <c r="G39" i="1"/>
  <c r="G10" i="1"/>
  <c r="W160" i="1" l="1"/>
  <c r="W154" i="1" s="1"/>
  <c r="G154" i="1"/>
  <c r="G95" i="1"/>
  <c r="W9" i="1"/>
  <c r="W63" i="1"/>
  <c r="W95" i="1"/>
  <c r="W129" i="1"/>
  <c r="W167" i="1"/>
  <c r="G9" i="1"/>
  <c r="G63" i="1"/>
  <c r="G167" i="1"/>
  <c r="W106" i="1"/>
  <c r="G106" i="1"/>
  <c r="N173" i="1"/>
  <c r="S93" i="1"/>
  <c r="U175" i="1"/>
  <c r="U168" i="1"/>
  <c r="U162" i="1"/>
  <c r="U160" i="1" s="1"/>
  <c r="V160" i="1" s="1"/>
  <c r="U155" i="1"/>
  <c r="U130" i="1"/>
  <c r="U129" i="1" s="1"/>
  <c r="U124" i="1"/>
  <c r="U122" i="1"/>
  <c r="U119" i="1"/>
  <c r="U115" i="1"/>
  <c r="U107" i="1"/>
  <c r="U103" i="1"/>
  <c r="U100" i="1"/>
  <c r="U96" i="1"/>
  <c r="U93" i="1"/>
  <c r="U91" i="1"/>
  <c r="U64" i="1"/>
  <c r="U57" i="1"/>
  <c r="U39" i="1"/>
  <c r="U10" i="1"/>
  <c r="T12" i="1"/>
  <c r="T13" i="1"/>
  <c r="T14" i="1"/>
  <c r="T15" i="1"/>
  <c r="T16" i="1"/>
  <c r="T17" i="1"/>
  <c r="T18" i="1"/>
  <c r="T19" i="1"/>
  <c r="T20" i="1"/>
  <c r="T21" i="1"/>
  <c r="T22" i="1"/>
  <c r="T23" i="1"/>
  <c r="T24" i="1"/>
  <c r="T25" i="1"/>
  <c r="T26" i="1"/>
  <c r="T27" i="1"/>
  <c r="T28" i="1"/>
  <c r="T29" i="1"/>
  <c r="T31" i="1"/>
  <c r="T32" i="1"/>
  <c r="T33" i="1"/>
  <c r="T34" i="1"/>
  <c r="T35" i="1"/>
  <c r="T36" i="1"/>
  <c r="T37" i="1"/>
  <c r="T40" i="1"/>
  <c r="T41" i="1"/>
  <c r="T42" i="1"/>
  <c r="T43" i="1"/>
  <c r="T44" i="1"/>
  <c r="T45" i="1"/>
  <c r="T46" i="1"/>
  <c r="T47" i="1"/>
  <c r="T48" i="1"/>
  <c r="T49" i="1"/>
  <c r="T50" i="1"/>
  <c r="T51" i="1"/>
  <c r="T52" i="1"/>
  <c r="T53" i="1"/>
  <c r="T54" i="1"/>
  <c r="T55" i="1"/>
  <c r="T56" i="1"/>
  <c r="T58" i="1"/>
  <c r="T59" i="1"/>
  <c r="T60" i="1"/>
  <c r="T61" i="1"/>
  <c r="T62" i="1"/>
  <c r="T66" i="1"/>
  <c r="T67" i="1"/>
  <c r="T68" i="1"/>
  <c r="T69" i="1"/>
  <c r="T70" i="1"/>
  <c r="T71" i="1"/>
  <c r="T72" i="1"/>
  <c r="T73" i="1"/>
  <c r="T74" i="1"/>
  <c r="T75" i="1"/>
  <c r="T76" i="1"/>
  <c r="T77" i="1"/>
  <c r="T78" i="1"/>
  <c r="T79" i="1"/>
  <c r="T80" i="1"/>
  <c r="T81" i="1"/>
  <c r="T82" i="1"/>
  <c r="T83" i="1"/>
  <c r="T84" i="1"/>
  <c r="T85" i="1"/>
  <c r="T86" i="1"/>
  <c r="T87" i="1"/>
  <c r="T88" i="1"/>
  <c r="T89" i="1"/>
  <c r="T90" i="1"/>
  <c r="T92" i="1"/>
  <c r="T94" i="1"/>
  <c r="T97" i="1"/>
  <c r="T98" i="1"/>
  <c r="T99" i="1"/>
  <c r="T101" i="1"/>
  <c r="T102" i="1"/>
  <c r="T104" i="1"/>
  <c r="T105" i="1"/>
  <c r="T108" i="1"/>
  <c r="T109" i="1"/>
  <c r="T110" i="1"/>
  <c r="T111" i="1"/>
  <c r="T112" i="1"/>
  <c r="T113" i="1"/>
  <c r="T114" i="1"/>
  <c r="T116" i="1"/>
  <c r="T117" i="1"/>
  <c r="T118" i="1"/>
  <c r="T120" i="1"/>
  <c r="T121" i="1"/>
  <c r="T123" i="1"/>
  <c r="T125" i="1"/>
  <c r="T126" i="1"/>
  <c r="T127" i="1"/>
  <c r="T128" i="1"/>
  <c r="T131" i="1"/>
  <c r="T132" i="1"/>
  <c r="T133" i="1"/>
  <c r="T134" i="1"/>
  <c r="T135" i="1"/>
  <c r="T136" i="1"/>
  <c r="T137" i="1"/>
  <c r="T138" i="1"/>
  <c r="T139" i="1"/>
  <c r="T140" i="1"/>
  <c r="T141" i="1"/>
  <c r="T142" i="1"/>
  <c r="T143" i="1"/>
  <c r="T144" i="1"/>
  <c r="T145" i="1"/>
  <c r="T146" i="1"/>
  <c r="T147" i="1"/>
  <c r="T148" i="1"/>
  <c r="T149" i="1"/>
  <c r="T150" i="1"/>
  <c r="T151" i="1"/>
  <c r="T152" i="1"/>
  <c r="T153" i="1"/>
  <c r="T156" i="1"/>
  <c r="T157" i="1"/>
  <c r="T158" i="1"/>
  <c r="T159" i="1"/>
  <c r="T163" i="1"/>
  <c r="T164" i="1"/>
  <c r="T165" i="1"/>
  <c r="T166" i="1"/>
  <c r="T169" i="1"/>
  <c r="T170" i="1"/>
  <c r="T171" i="1"/>
  <c r="T172" i="1"/>
  <c r="T173" i="1"/>
  <c r="T174" i="1"/>
  <c r="T176" i="1"/>
  <c r="T11" i="1"/>
  <c r="S175" i="1"/>
  <c r="P175" i="1"/>
  <c r="Q175" i="1"/>
  <c r="R175" i="1"/>
  <c r="O175" i="1"/>
  <c r="S168" i="1"/>
  <c r="P168" i="1"/>
  <c r="Q168" i="1"/>
  <c r="R168" i="1"/>
  <c r="O168" i="1"/>
  <c r="S162" i="1"/>
  <c r="S154" i="1" s="1"/>
  <c r="P162" i="1"/>
  <c r="Q162" i="1"/>
  <c r="R162" i="1"/>
  <c r="O162" i="1"/>
  <c r="P155" i="1"/>
  <c r="Q155" i="1"/>
  <c r="R155" i="1"/>
  <c r="O155" i="1"/>
  <c r="O154" i="1" s="1"/>
  <c r="S130" i="1"/>
  <c r="S129" i="1" s="1"/>
  <c r="P130" i="1"/>
  <c r="P129" i="1" s="1"/>
  <c r="Q130" i="1"/>
  <c r="Q129" i="1" s="1"/>
  <c r="R130" i="1"/>
  <c r="R129" i="1" s="1"/>
  <c r="O130" i="1"/>
  <c r="O129" i="1" s="1"/>
  <c r="S124" i="1"/>
  <c r="P124" i="1"/>
  <c r="Q124" i="1"/>
  <c r="R124" i="1"/>
  <c r="O124" i="1"/>
  <c r="P122" i="1"/>
  <c r="Q122" i="1"/>
  <c r="R122" i="1"/>
  <c r="S122" i="1"/>
  <c r="O122" i="1"/>
  <c r="S119" i="1"/>
  <c r="P119" i="1"/>
  <c r="Q119" i="1"/>
  <c r="R119" i="1"/>
  <c r="O119" i="1"/>
  <c r="S115" i="1"/>
  <c r="P115" i="1"/>
  <c r="Q115" i="1"/>
  <c r="R115" i="1"/>
  <c r="O115" i="1"/>
  <c r="S107" i="1"/>
  <c r="P107" i="1"/>
  <c r="Q107" i="1"/>
  <c r="R107" i="1"/>
  <c r="O107" i="1"/>
  <c r="S103" i="1"/>
  <c r="P103" i="1"/>
  <c r="Q103" i="1"/>
  <c r="R103" i="1"/>
  <c r="O103" i="1"/>
  <c r="S100" i="1"/>
  <c r="P100" i="1"/>
  <c r="Q100" i="1"/>
  <c r="R100" i="1"/>
  <c r="O100" i="1"/>
  <c r="P96" i="1"/>
  <c r="Q96" i="1"/>
  <c r="R96" i="1"/>
  <c r="S96" i="1"/>
  <c r="O96" i="1"/>
  <c r="O93" i="1"/>
  <c r="P93" i="1"/>
  <c r="Q93" i="1"/>
  <c r="R93" i="1"/>
  <c r="P91" i="1"/>
  <c r="Q91" i="1"/>
  <c r="R91" i="1"/>
  <c r="S91" i="1"/>
  <c r="O91" i="1"/>
  <c r="S64" i="1"/>
  <c r="P64" i="1"/>
  <c r="Q64" i="1"/>
  <c r="R64" i="1"/>
  <c r="S57" i="1"/>
  <c r="P57" i="1"/>
  <c r="Q57" i="1"/>
  <c r="R57" i="1"/>
  <c r="O57" i="1"/>
  <c r="S39" i="1"/>
  <c r="P39" i="1"/>
  <c r="Q39" i="1"/>
  <c r="R39" i="1"/>
  <c r="O39" i="1"/>
  <c r="S10" i="1"/>
  <c r="P10" i="1"/>
  <c r="Q10" i="1"/>
  <c r="R10" i="1"/>
  <c r="R154" i="1" l="1"/>
  <c r="P154" i="1"/>
  <c r="Q154" i="1"/>
  <c r="U154" i="1"/>
  <c r="G8" i="1"/>
  <c r="W8" i="1"/>
  <c r="R167" i="1"/>
  <c r="P167" i="1"/>
  <c r="U9" i="1"/>
  <c r="U63" i="1"/>
  <c r="U95" i="1"/>
  <c r="U106" i="1"/>
  <c r="U167" i="1"/>
  <c r="S167" i="1"/>
  <c r="T175" i="1"/>
  <c r="Q167" i="1"/>
  <c r="T168" i="1"/>
  <c r="O167" i="1"/>
  <c r="T162" i="1"/>
  <c r="T155" i="1"/>
  <c r="T130" i="1"/>
  <c r="T129" i="1"/>
  <c r="T124" i="1"/>
  <c r="T122" i="1"/>
  <c r="P106" i="1"/>
  <c r="T119" i="1"/>
  <c r="S106" i="1"/>
  <c r="R106" i="1"/>
  <c r="Q106" i="1"/>
  <c r="T115" i="1"/>
  <c r="O106" i="1"/>
  <c r="T107" i="1"/>
  <c r="T103" i="1"/>
  <c r="S95" i="1"/>
  <c r="R95" i="1"/>
  <c r="Q95" i="1"/>
  <c r="P95" i="1"/>
  <c r="T100" i="1"/>
  <c r="T96" i="1"/>
  <c r="O95" i="1"/>
  <c r="T93" i="1"/>
  <c r="R63" i="1"/>
  <c r="S63" i="1"/>
  <c r="Q63" i="1"/>
  <c r="T91" i="1"/>
  <c r="P63" i="1"/>
  <c r="T57" i="1"/>
  <c r="T39" i="1"/>
  <c r="P9" i="1"/>
  <c r="R9" i="1"/>
  <c r="Q9" i="1"/>
  <c r="O10" i="1"/>
  <c r="T10" i="1" s="1"/>
  <c r="N125" i="1"/>
  <c r="V125" i="1" s="1"/>
  <c r="X125" i="1" s="1"/>
  <c r="N126" i="1"/>
  <c r="V126" i="1" s="1"/>
  <c r="X126" i="1" s="1"/>
  <c r="N127" i="1"/>
  <c r="V127" i="1" s="1"/>
  <c r="X127" i="1" s="1"/>
  <c r="N128" i="1"/>
  <c r="V128" i="1" s="1"/>
  <c r="X128" i="1" s="1"/>
  <c r="N131" i="1"/>
  <c r="V131" i="1" s="1"/>
  <c r="X131" i="1" s="1"/>
  <c r="Y131" i="1" s="1"/>
  <c r="N132" i="1"/>
  <c r="V132" i="1" s="1"/>
  <c r="X132" i="1" s="1"/>
  <c r="Y132" i="1" s="1"/>
  <c r="N133" i="1"/>
  <c r="V133" i="1" s="1"/>
  <c r="X133" i="1" s="1"/>
  <c r="Y133" i="1" s="1"/>
  <c r="N134" i="1"/>
  <c r="V134" i="1" s="1"/>
  <c r="X134" i="1" s="1"/>
  <c r="Y134" i="1" s="1"/>
  <c r="N135" i="1"/>
  <c r="V135" i="1" s="1"/>
  <c r="X135" i="1" s="1"/>
  <c r="Y135" i="1" s="1"/>
  <c r="N136" i="1"/>
  <c r="V136" i="1" s="1"/>
  <c r="X136" i="1" s="1"/>
  <c r="Y136" i="1" s="1"/>
  <c r="N137" i="1"/>
  <c r="V137" i="1" s="1"/>
  <c r="X137" i="1" s="1"/>
  <c r="Y137" i="1" s="1"/>
  <c r="N138" i="1"/>
  <c r="V138" i="1" s="1"/>
  <c r="X138" i="1" s="1"/>
  <c r="N139" i="1"/>
  <c r="V139" i="1" s="1"/>
  <c r="X139" i="1" s="1"/>
  <c r="Y139" i="1" s="1"/>
  <c r="V140" i="1"/>
  <c r="X140" i="1" s="1"/>
  <c r="Y140" i="1" s="1"/>
  <c r="N141" i="1"/>
  <c r="V141" i="1" s="1"/>
  <c r="X141" i="1" s="1"/>
  <c r="N142" i="1"/>
  <c r="V142" i="1" s="1"/>
  <c r="X142" i="1" s="1"/>
  <c r="Y142" i="1" s="1"/>
  <c r="N143" i="1"/>
  <c r="V143" i="1" s="1"/>
  <c r="X143" i="1" s="1"/>
  <c r="Y143" i="1" s="1"/>
  <c r="N144" i="1"/>
  <c r="V144" i="1" s="1"/>
  <c r="X144" i="1" s="1"/>
  <c r="N145" i="1"/>
  <c r="V145" i="1" s="1"/>
  <c r="X145" i="1" s="1"/>
  <c r="Y145" i="1" s="1"/>
  <c r="N146" i="1"/>
  <c r="V146" i="1" s="1"/>
  <c r="X146" i="1" s="1"/>
  <c r="N147" i="1"/>
  <c r="V147" i="1" s="1"/>
  <c r="X147" i="1" s="1"/>
  <c r="N148" i="1"/>
  <c r="V148" i="1" s="1"/>
  <c r="X148" i="1" s="1"/>
  <c r="N149" i="1"/>
  <c r="V149" i="1" s="1"/>
  <c r="X149" i="1" s="1"/>
  <c r="N150" i="1"/>
  <c r="V150" i="1" s="1"/>
  <c r="X150" i="1" s="1"/>
  <c r="N151" i="1"/>
  <c r="V151" i="1" s="1"/>
  <c r="X151" i="1" s="1"/>
  <c r="N152" i="1"/>
  <c r="V152" i="1" s="1"/>
  <c r="X152" i="1" s="1"/>
  <c r="V153" i="1"/>
  <c r="X153" i="1" s="1"/>
  <c r="N156" i="1"/>
  <c r="N157" i="1"/>
  <c r="V157" i="1" s="1"/>
  <c r="X157" i="1" s="1"/>
  <c r="N158" i="1"/>
  <c r="V158" i="1" s="1"/>
  <c r="X158" i="1" s="1"/>
  <c r="N159" i="1"/>
  <c r="V159" i="1" s="1"/>
  <c r="X159" i="1" s="1"/>
  <c r="N163" i="1"/>
  <c r="V163" i="1" s="1"/>
  <c r="X163" i="1" s="1"/>
  <c r="N164" i="1"/>
  <c r="V164" i="1" s="1"/>
  <c r="X164" i="1" s="1"/>
  <c r="N165" i="1"/>
  <c r="V165" i="1" s="1"/>
  <c r="X165" i="1" s="1"/>
  <c r="N166" i="1"/>
  <c r="V166" i="1" s="1"/>
  <c r="X166" i="1" s="1"/>
  <c r="N169" i="1"/>
  <c r="V169" i="1" s="1"/>
  <c r="X169" i="1" s="1"/>
  <c r="N170" i="1"/>
  <c r="V170" i="1" s="1"/>
  <c r="X170" i="1" s="1"/>
  <c r="N171" i="1"/>
  <c r="V171" i="1" s="1"/>
  <c r="X171" i="1" s="1"/>
  <c r="N172" i="1"/>
  <c r="V172" i="1" s="1"/>
  <c r="X172" i="1" s="1"/>
  <c r="V173" i="1"/>
  <c r="X173" i="1" s="1"/>
  <c r="N174" i="1"/>
  <c r="V174" i="1" s="1"/>
  <c r="X174" i="1" s="1"/>
  <c r="N176" i="1"/>
  <c r="V176" i="1" s="1"/>
  <c r="X176" i="1" s="1"/>
  <c r="N123" i="1"/>
  <c r="V123" i="1" s="1"/>
  <c r="X123" i="1" s="1"/>
  <c r="N121" i="1"/>
  <c r="V121" i="1" s="1"/>
  <c r="X121" i="1" s="1"/>
  <c r="N120" i="1"/>
  <c r="V120" i="1" s="1"/>
  <c r="X120" i="1" s="1"/>
  <c r="N117" i="1"/>
  <c r="V117" i="1" s="1"/>
  <c r="X117" i="1" s="1"/>
  <c r="N118" i="1"/>
  <c r="V118" i="1" s="1"/>
  <c r="X118" i="1" s="1"/>
  <c r="N116" i="1"/>
  <c r="V116" i="1" s="1"/>
  <c r="X116" i="1" s="1"/>
  <c r="N109" i="1"/>
  <c r="V109" i="1" s="1"/>
  <c r="X109" i="1" s="1"/>
  <c r="Y109" i="1" s="1"/>
  <c r="N110" i="1"/>
  <c r="V110" i="1" s="1"/>
  <c r="X110" i="1" s="1"/>
  <c r="Y110" i="1" s="1"/>
  <c r="N111" i="1"/>
  <c r="V111" i="1" s="1"/>
  <c r="X111" i="1" s="1"/>
  <c r="N112" i="1"/>
  <c r="V112" i="1" s="1"/>
  <c r="X112" i="1" s="1"/>
  <c r="N113" i="1"/>
  <c r="V113" i="1" s="1"/>
  <c r="X113" i="1" s="1"/>
  <c r="N114" i="1"/>
  <c r="V114" i="1" s="1"/>
  <c r="X114" i="1" s="1"/>
  <c r="N108" i="1"/>
  <c r="V108" i="1" s="1"/>
  <c r="X108" i="1" s="1"/>
  <c r="Y108" i="1" s="1"/>
  <c r="N105" i="1"/>
  <c r="V105" i="1" s="1"/>
  <c r="X105" i="1" s="1"/>
  <c r="N104" i="1"/>
  <c r="V104" i="1" s="1"/>
  <c r="X104" i="1" s="1"/>
  <c r="N102" i="1"/>
  <c r="V102" i="1" s="1"/>
  <c r="X102" i="1" s="1"/>
  <c r="N101" i="1"/>
  <c r="V101" i="1" s="1"/>
  <c r="X101" i="1" s="1"/>
  <c r="N98" i="1"/>
  <c r="V98" i="1" s="1"/>
  <c r="X98" i="1" s="1"/>
  <c r="N99" i="1"/>
  <c r="V99" i="1" s="1"/>
  <c r="X99" i="1" s="1"/>
  <c r="N97" i="1"/>
  <c r="V97" i="1" s="1"/>
  <c r="X97" i="1" s="1"/>
  <c r="N94" i="1"/>
  <c r="V94" i="1" s="1"/>
  <c r="X94" i="1" s="1"/>
  <c r="N92" i="1"/>
  <c r="V92" i="1" s="1"/>
  <c r="X92" i="1" s="1"/>
  <c r="N87" i="1"/>
  <c r="V87" i="1" s="1"/>
  <c r="X87" i="1" s="1"/>
  <c r="N88" i="1"/>
  <c r="V88" i="1" s="1"/>
  <c r="X88" i="1" s="1"/>
  <c r="N89" i="1"/>
  <c r="V89" i="1" s="1"/>
  <c r="X89" i="1" s="1"/>
  <c r="Y89" i="1" s="1"/>
  <c r="N90" i="1"/>
  <c r="V90" i="1" s="1"/>
  <c r="X90" i="1" s="1"/>
  <c r="N80" i="1"/>
  <c r="V80" i="1" s="1"/>
  <c r="X80" i="1" s="1"/>
  <c r="N81" i="1"/>
  <c r="V81" i="1" s="1"/>
  <c r="X81" i="1" s="1"/>
  <c r="N82" i="1"/>
  <c r="V82" i="1" s="1"/>
  <c r="X82" i="1" s="1"/>
  <c r="N83" i="1"/>
  <c r="V83" i="1" s="1"/>
  <c r="N84" i="1"/>
  <c r="V84" i="1" s="1"/>
  <c r="X84" i="1" s="1"/>
  <c r="N85" i="1"/>
  <c r="V85" i="1" s="1"/>
  <c r="X85" i="1" s="1"/>
  <c r="N86" i="1"/>
  <c r="V86" i="1" s="1"/>
  <c r="X86" i="1" s="1"/>
  <c r="N73" i="1"/>
  <c r="V73" i="1" s="1"/>
  <c r="X73" i="1" s="1"/>
  <c r="N74" i="1"/>
  <c r="V74" i="1" s="1"/>
  <c r="X74" i="1" s="1"/>
  <c r="N75" i="1"/>
  <c r="V75" i="1" s="1"/>
  <c r="X75" i="1" s="1"/>
  <c r="N76" i="1"/>
  <c r="V76" i="1" s="1"/>
  <c r="X76" i="1" s="1"/>
  <c r="N77" i="1"/>
  <c r="V77" i="1" s="1"/>
  <c r="X77" i="1" s="1"/>
  <c r="Y77" i="1" s="1"/>
  <c r="N78" i="1"/>
  <c r="V78" i="1" s="1"/>
  <c r="X78" i="1" s="1"/>
  <c r="Y78" i="1" s="1"/>
  <c r="N79" i="1"/>
  <c r="V79" i="1" s="1"/>
  <c r="X79" i="1" s="1"/>
  <c r="N66" i="1"/>
  <c r="V66" i="1" s="1"/>
  <c r="X66" i="1" s="1"/>
  <c r="N67" i="1"/>
  <c r="V67" i="1" s="1"/>
  <c r="X67" i="1" s="1"/>
  <c r="N68" i="1"/>
  <c r="V68" i="1" s="1"/>
  <c r="X68" i="1" s="1"/>
  <c r="N69" i="1"/>
  <c r="V69" i="1" s="1"/>
  <c r="X69" i="1" s="1"/>
  <c r="N70" i="1"/>
  <c r="V70" i="1" s="1"/>
  <c r="X70" i="1" s="1"/>
  <c r="N71" i="1"/>
  <c r="V71" i="1" s="1"/>
  <c r="X71" i="1" s="1"/>
  <c r="N72" i="1"/>
  <c r="V72" i="1" s="1"/>
  <c r="X72" i="1" s="1"/>
  <c r="N65" i="1"/>
  <c r="N59" i="1"/>
  <c r="V59" i="1" s="1"/>
  <c r="X59" i="1" s="1"/>
  <c r="N60" i="1"/>
  <c r="V60" i="1" s="1"/>
  <c r="X60" i="1" s="1"/>
  <c r="N61" i="1"/>
  <c r="V61" i="1" s="1"/>
  <c r="X61" i="1" s="1"/>
  <c r="N62" i="1"/>
  <c r="V62" i="1" s="1"/>
  <c r="X62" i="1" s="1"/>
  <c r="N58" i="1"/>
  <c r="V58" i="1" s="1"/>
  <c r="X58" i="1" s="1"/>
  <c r="N53" i="1"/>
  <c r="V53" i="1" s="1"/>
  <c r="X53" i="1" s="1"/>
  <c r="N54" i="1"/>
  <c r="V54" i="1" s="1"/>
  <c r="X54" i="1" s="1"/>
  <c r="Y54" i="1" s="1"/>
  <c r="N55" i="1"/>
  <c r="V55" i="1" s="1"/>
  <c r="X55" i="1" s="1"/>
  <c r="N56" i="1"/>
  <c r="V56" i="1" s="1"/>
  <c r="X56" i="1" s="1"/>
  <c r="N47" i="1"/>
  <c r="V47" i="1" s="1"/>
  <c r="X47" i="1" s="1"/>
  <c r="Y47" i="1" s="1"/>
  <c r="N48" i="1"/>
  <c r="V48" i="1" s="1"/>
  <c r="X48" i="1" s="1"/>
  <c r="N49" i="1"/>
  <c r="V49" i="1" s="1"/>
  <c r="X49" i="1" s="1"/>
  <c r="N50" i="1"/>
  <c r="V50" i="1" s="1"/>
  <c r="X50" i="1" s="1"/>
  <c r="Y50" i="1" s="1"/>
  <c r="N51" i="1"/>
  <c r="V51" i="1" s="1"/>
  <c r="X51" i="1" s="1"/>
  <c r="N52" i="1"/>
  <c r="V52" i="1" s="1"/>
  <c r="X52" i="1" s="1"/>
  <c r="N41" i="1"/>
  <c r="V41" i="1" s="1"/>
  <c r="X41" i="1" s="1"/>
  <c r="N42" i="1"/>
  <c r="V42" i="1" s="1"/>
  <c r="X42" i="1" s="1"/>
  <c r="N43" i="1"/>
  <c r="V43" i="1" s="1"/>
  <c r="X43" i="1" s="1"/>
  <c r="N44" i="1"/>
  <c r="V44" i="1" s="1"/>
  <c r="X44" i="1" s="1"/>
  <c r="N45" i="1"/>
  <c r="V45" i="1" s="1"/>
  <c r="X45" i="1" s="1"/>
  <c r="N46" i="1"/>
  <c r="V46" i="1" s="1"/>
  <c r="X46" i="1" s="1"/>
  <c r="N40" i="1"/>
  <c r="V40" i="1" s="1"/>
  <c r="X40" i="1" s="1"/>
  <c r="N32" i="1"/>
  <c r="V32" i="1" s="1"/>
  <c r="X32" i="1" s="1"/>
  <c r="Y32" i="1" s="1"/>
  <c r="N33" i="1"/>
  <c r="V33" i="1" s="1"/>
  <c r="X33" i="1" s="1"/>
  <c r="N34" i="1"/>
  <c r="V34" i="1" s="1"/>
  <c r="X34" i="1" s="1"/>
  <c r="N35" i="1"/>
  <c r="V35" i="1" s="1"/>
  <c r="X35" i="1" s="1"/>
  <c r="N36" i="1"/>
  <c r="V36" i="1" s="1"/>
  <c r="X36" i="1" s="1"/>
  <c r="N37" i="1"/>
  <c r="V37" i="1" s="1"/>
  <c r="X37" i="1" s="1"/>
  <c r="N31" i="1"/>
  <c r="V31" i="1" s="1"/>
  <c r="X31" i="1" s="1"/>
  <c r="N18" i="1"/>
  <c r="V18" i="1" s="1"/>
  <c r="X18" i="1" s="1"/>
  <c r="N19" i="1"/>
  <c r="V19" i="1" s="1"/>
  <c r="X19" i="1" s="1"/>
  <c r="N20" i="1"/>
  <c r="V20" i="1" s="1"/>
  <c r="X20" i="1" s="1"/>
  <c r="N21" i="1"/>
  <c r="V21" i="1" s="1"/>
  <c r="X21" i="1" s="1"/>
  <c r="N22" i="1"/>
  <c r="V22" i="1" s="1"/>
  <c r="X22" i="1" s="1"/>
  <c r="N23" i="1"/>
  <c r="V23" i="1" s="1"/>
  <c r="X23" i="1" s="1"/>
  <c r="N24" i="1"/>
  <c r="V24" i="1" s="1"/>
  <c r="X24" i="1" s="1"/>
  <c r="N25" i="1"/>
  <c r="V25" i="1" s="1"/>
  <c r="X25" i="1" s="1"/>
  <c r="N26" i="1"/>
  <c r="V26" i="1" s="1"/>
  <c r="X26" i="1" s="1"/>
  <c r="N27" i="1"/>
  <c r="V27" i="1" s="1"/>
  <c r="X27" i="1" s="1"/>
  <c r="N28" i="1"/>
  <c r="V28" i="1" s="1"/>
  <c r="X28" i="1" s="1"/>
  <c r="N29" i="1"/>
  <c r="V29" i="1" s="1"/>
  <c r="X29" i="1" s="1"/>
  <c r="N12" i="1"/>
  <c r="V12" i="1" s="1"/>
  <c r="X12" i="1" s="1"/>
  <c r="N13" i="1"/>
  <c r="V13" i="1" s="1"/>
  <c r="X13" i="1" s="1"/>
  <c r="N14" i="1"/>
  <c r="V14" i="1" s="1"/>
  <c r="X14" i="1" s="1"/>
  <c r="N15" i="1"/>
  <c r="V15" i="1" s="1"/>
  <c r="X15" i="1" s="1"/>
  <c r="N16" i="1"/>
  <c r="V16" i="1" s="1"/>
  <c r="X16" i="1" s="1"/>
  <c r="N17" i="1"/>
  <c r="V17" i="1" s="1"/>
  <c r="X17" i="1" s="1"/>
  <c r="N11" i="1"/>
  <c r="V11" i="1" s="1"/>
  <c r="X11" i="1" s="1"/>
  <c r="M107" i="1"/>
  <c r="M115" i="1"/>
  <c r="M119" i="1"/>
  <c r="M122" i="1"/>
  <c r="M124" i="1"/>
  <c r="M175" i="1"/>
  <c r="J175" i="1"/>
  <c r="K175" i="1"/>
  <c r="L175" i="1"/>
  <c r="I175" i="1"/>
  <c r="M168" i="1"/>
  <c r="J168" i="1"/>
  <c r="K168" i="1"/>
  <c r="L168" i="1"/>
  <c r="I168" i="1"/>
  <c r="M162" i="1"/>
  <c r="M154" i="1" s="1"/>
  <c r="J162" i="1"/>
  <c r="K162" i="1"/>
  <c r="L162" i="1"/>
  <c r="I162" i="1"/>
  <c r="J155" i="1"/>
  <c r="K155" i="1"/>
  <c r="L155" i="1"/>
  <c r="I155" i="1"/>
  <c r="I154" i="1" s="1"/>
  <c r="M130" i="1"/>
  <c r="M129" i="1" s="1"/>
  <c r="J130" i="1"/>
  <c r="J129" i="1" s="1"/>
  <c r="K130" i="1"/>
  <c r="K129" i="1" s="1"/>
  <c r="L130" i="1"/>
  <c r="L129" i="1" s="1"/>
  <c r="I130" i="1"/>
  <c r="I129" i="1" s="1"/>
  <c r="J124" i="1"/>
  <c r="K124" i="1"/>
  <c r="L124" i="1"/>
  <c r="I124" i="1"/>
  <c r="J122" i="1"/>
  <c r="K122" i="1"/>
  <c r="L122" i="1"/>
  <c r="I122" i="1"/>
  <c r="J119" i="1"/>
  <c r="K119" i="1"/>
  <c r="L119" i="1"/>
  <c r="I119" i="1"/>
  <c r="J115" i="1"/>
  <c r="K115" i="1"/>
  <c r="L115" i="1"/>
  <c r="I115" i="1"/>
  <c r="J107" i="1"/>
  <c r="K107" i="1"/>
  <c r="L107" i="1"/>
  <c r="I107" i="1"/>
  <c r="M103" i="1"/>
  <c r="J103" i="1"/>
  <c r="K103" i="1"/>
  <c r="L103" i="1"/>
  <c r="I103" i="1"/>
  <c r="M100" i="1"/>
  <c r="J100" i="1"/>
  <c r="K100" i="1"/>
  <c r="L100" i="1"/>
  <c r="I100" i="1"/>
  <c r="M96" i="1"/>
  <c r="J96" i="1"/>
  <c r="K96" i="1"/>
  <c r="L96" i="1"/>
  <c r="I96" i="1"/>
  <c r="J93" i="1"/>
  <c r="K93" i="1"/>
  <c r="L93" i="1"/>
  <c r="M93" i="1"/>
  <c r="I93" i="1"/>
  <c r="J91" i="1"/>
  <c r="K91" i="1"/>
  <c r="L91" i="1"/>
  <c r="M91" i="1"/>
  <c r="I91" i="1"/>
  <c r="M64" i="1"/>
  <c r="J64" i="1"/>
  <c r="K64" i="1"/>
  <c r="L64" i="1"/>
  <c r="I64" i="1"/>
  <c r="M57" i="1"/>
  <c r="K57" i="1"/>
  <c r="L57" i="1"/>
  <c r="I57" i="1"/>
  <c r="M39" i="1"/>
  <c r="J39" i="1"/>
  <c r="K39" i="1"/>
  <c r="L39" i="1"/>
  <c r="I39" i="1"/>
  <c r="M10" i="1"/>
  <c r="J10" i="1"/>
  <c r="K10" i="1"/>
  <c r="L10" i="1"/>
  <c r="I10" i="1"/>
  <c r="F175" i="1"/>
  <c r="F168" i="1"/>
  <c r="F162" i="1"/>
  <c r="F160" i="1" s="1"/>
  <c r="X160" i="1" s="1"/>
  <c r="F155" i="1"/>
  <c r="F130" i="1"/>
  <c r="F129" i="1" s="1"/>
  <c r="F124" i="1"/>
  <c r="F122" i="1"/>
  <c r="F119" i="1"/>
  <c r="F115" i="1"/>
  <c r="F107" i="1"/>
  <c r="F103" i="1"/>
  <c r="F100" i="1"/>
  <c r="F96" i="1"/>
  <c r="F93" i="1"/>
  <c r="F91" i="1"/>
  <c r="F64" i="1"/>
  <c r="F39" i="1"/>
  <c r="F10" i="1"/>
  <c r="X83" i="1" l="1"/>
  <c r="Y83" i="1" s="1"/>
  <c r="T154" i="1"/>
  <c r="F154" i="1"/>
  <c r="L154" i="1"/>
  <c r="K154" i="1"/>
  <c r="J154" i="1"/>
  <c r="V156" i="1"/>
  <c r="X156" i="1" s="1"/>
  <c r="N155" i="1"/>
  <c r="V155" i="1" s="1"/>
  <c r="X155" i="1" s="1"/>
  <c r="U8" i="1"/>
  <c r="T167" i="1"/>
  <c r="Q8" i="1"/>
  <c r="T106" i="1"/>
  <c r="T95" i="1"/>
  <c r="R8" i="1"/>
  <c r="P8" i="1"/>
  <c r="M167" i="1"/>
  <c r="L167" i="1"/>
  <c r="K167" i="1"/>
  <c r="J167" i="1"/>
  <c r="N175" i="1"/>
  <c r="V175" i="1" s="1"/>
  <c r="X175" i="1" s="1"/>
  <c r="N168" i="1"/>
  <c r="V168" i="1" s="1"/>
  <c r="X168" i="1" s="1"/>
  <c r="I167" i="1"/>
  <c r="N162" i="1"/>
  <c r="V162" i="1" s="1"/>
  <c r="X162" i="1" s="1"/>
  <c r="N129" i="1"/>
  <c r="V129" i="1" s="1"/>
  <c r="X129" i="1" s="1"/>
  <c r="N130" i="1"/>
  <c r="V130" i="1" s="1"/>
  <c r="X130" i="1" s="1"/>
  <c r="N124" i="1"/>
  <c r="V124" i="1" s="1"/>
  <c r="X124" i="1" s="1"/>
  <c r="N122" i="1"/>
  <c r="V122" i="1" s="1"/>
  <c r="X122" i="1" s="1"/>
  <c r="N119" i="1"/>
  <c r="V119" i="1" s="1"/>
  <c r="X119" i="1" s="1"/>
  <c r="L106" i="1"/>
  <c r="N115" i="1"/>
  <c r="V115" i="1" s="1"/>
  <c r="X115" i="1" s="1"/>
  <c r="K106" i="1"/>
  <c r="J106" i="1"/>
  <c r="N107" i="1"/>
  <c r="V107" i="1" s="1"/>
  <c r="X107" i="1" s="1"/>
  <c r="I106" i="1"/>
  <c r="N103" i="1"/>
  <c r="V103" i="1" s="1"/>
  <c r="X103" i="1" s="1"/>
  <c r="J95" i="1"/>
  <c r="M95" i="1"/>
  <c r="L95" i="1"/>
  <c r="N100" i="1"/>
  <c r="V100" i="1" s="1"/>
  <c r="X100" i="1" s="1"/>
  <c r="K95" i="1"/>
  <c r="N96" i="1"/>
  <c r="V96" i="1" s="1"/>
  <c r="X96" i="1" s="1"/>
  <c r="I95" i="1"/>
  <c r="N95" i="1"/>
  <c r="N93" i="1"/>
  <c r="V93" i="1" s="1"/>
  <c r="X93" i="1" s="1"/>
  <c r="M63" i="1"/>
  <c r="L63" i="1"/>
  <c r="K63" i="1"/>
  <c r="N91" i="1"/>
  <c r="V91" i="1" s="1"/>
  <c r="X91" i="1" s="1"/>
  <c r="J63" i="1"/>
  <c r="I63" i="1"/>
  <c r="N64" i="1"/>
  <c r="N57" i="1"/>
  <c r="V57" i="1" s="1"/>
  <c r="X57" i="1" s="1"/>
  <c r="N39" i="1"/>
  <c r="V39" i="1" s="1"/>
  <c r="X39" i="1" s="1"/>
  <c r="M9" i="1"/>
  <c r="L9" i="1"/>
  <c r="K9" i="1"/>
  <c r="J9" i="1"/>
  <c r="N30" i="1"/>
  <c r="I9" i="1"/>
  <c r="F167" i="1"/>
  <c r="F106" i="1"/>
  <c r="F95" i="1"/>
  <c r="F63" i="1"/>
  <c r="F9" i="1"/>
  <c r="N10" i="1"/>
  <c r="V10" i="1" s="1"/>
  <c r="X10" i="1" s="1"/>
  <c r="M106" i="1"/>
  <c r="N154" i="1" l="1"/>
  <c r="V154" i="1" s="1"/>
  <c r="X154" i="1" s="1"/>
  <c r="V95" i="1"/>
  <c r="X95" i="1" s="1"/>
  <c r="N167" i="1"/>
  <c r="V167" i="1" s="1"/>
  <c r="X167" i="1" s="1"/>
  <c r="K8" i="1"/>
  <c r="N106" i="1"/>
  <c r="V106" i="1" s="1"/>
  <c r="X106" i="1" s="1"/>
  <c r="J8" i="1"/>
  <c r="I8" i="1"/>
  <c r="L8" i="1"/>
  <c r="N63" i="1"/>
  <c r="M8" i="1"/>
  <c r="O9" i="1"/>
  <c r="N9" i="1"/>
  <c r="F8" i="1"/>
  <c r="N8" i="1" l="1"/>
  <c r="T30" i="1" l="1"/>
  <c r="V30" i="1" s="1"/>
  <c r="X30" i="1" s="1"/>
  <c r="S9" i="1"/>
  <c r="T9" i="1" s="1"/>
  <c r="V9" i="1" s="1"/>
  <c r="X9" i="1" s="1"/>
  <c r="T65" i="1"/>
  <c r="V65" i="1" s="1"/>
  <c r="X65" i="1" s="1"/>
  <c r="O64" i="1"/>
  <c r="O63" i="1" s="1"/>
  <c r="S8" i="1" l="1"/>
  <c r="T63" i="1"/>
  <c r="V63" i="1" s="1"/>
  <c r="X63" i="1" s="1"/>
  <c r="O8" i="1"/>
  <c r="T64" i="1"/>
  <c r="V64" i="1" s="1"/>
  <c r="X64" i="1" s="1"/>
  <c r="T8" i="1" l="1"/>
  <c r="V8" i="1" s="1"/>
  <c r="X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tc={E3486D00-969B-437E-90AD-7B2F2BCED3DE}</author>
  </authors>
  <commentList>
    <comment ref="M33" authorId="0" shapeId="0" xr:uid="{00000000-0006-0000-0000-000001000000}">
      <text>
        <t xml:space="preserve">[Threaded comment]
Your version of Excel allows you to read this threaded comment; however, any edits to it will get removed if the file is opened in a newer version of Excel. Learn more: https://go.microsoft.com/fwlink/?linkid=870924
Comment:
    Projekta iesniegšanas termiņš ir 2024.g. II ceturksnis, ir nepieciešams izmaksu un ieguvumu analīze,  hidroloģiskie un hidrauliskie aprēķini vai hidroloģiskais modelis. </t>
      </text>
    </comment>
  </commentList>
</comments>
</file>

<file path=xl/sharedStrings.xml><?xml version="1.0" encoding="utf-8"?>
<sst xmlns="http://schemas.openxmlformats.org/spreadsheetml/2006/main" count="1724" uniqueCount="766">
  <si>
    <t>Jā</t>
  </si>
  <si>
    <t>JVA Īpašumu pārvaldes Pilsētsaimniecības un labiekārtošanas nodaļa</t>
  </si>
  <si>
    <t>Nodrošināt pilsētas iedzīvotājiem iespēju pastaigāties ar suņiem bez pavadas tiem paredzētā iežogotā laukumā</t>
  </si>
  <si>
    <t>JVA Attīstības pārvalde, JVA Īpašumu pārvalde, Pilsētplānošanas pārvalde</t>
  </si>
  <si>
    <t>Vispārpieņemtu pludmales labiekārtojuma standartu nodrošināšana</t>
  </si>
  <si>
    <t>Infrastruktūras un inženierkomunikāciju izveide/atjaunošana izejās uz jūru*</t>
  </si>
  <si>
    <t>JVA Attīstības pārvaldes Infrastruktūras investīciju projektu nodaļa</t>
  </si>
  <si>
    <t>IAS2030 pasākums: Izveidota infrastruktūra kājāmgājēju kustības nodrošināšanai gar Lielupi visā tās garumā Jūrmalas teritorijā, infrastruktūras risinājumus izvēloties atbilstoši dabas vērtībām: koka laipas uz pāļiem, stingra pamata takas, asfaltēti celiņi</t>
  </si>
  <si>
    <t>JVA Attīstības pārvaldes Infrastruktūras investīciju projektu nodaļa,</t>
  </si>
  <si>
    <t>Lielupes radīto plūdu un krasta erozijas risku apdraudējumu novēršanas pasākumi Dubultos–Majoros–Dzintaros (SAM 5.1.1.)</t>
  </si>
  <si>
    <t>Saules kolektoru parka izveide saules enerģijas izmantošanai siltumenerģijas ražošanai Salas ielā 3</t>
  </si>
  <si>
    <t>Tiek realizēts, ja tiek piesaistīts ES fondu līdzfinansējums ES fondu plānošanas periodā 2021.–2027. gadam. Tiek izveiodots saules kolektoru parks Salas ielā 3</t>
  </si>
  <si>
    <t>Jaunu klientu piesaiste, pakalpojumu paplašināšana (objektu skaita palielinājums)</t>
  </si>
  <si>
    <t>Ūdensapgādes un kanalizācijas tīklu izbūve pilsētas vietās, kur ūdenssaimniecības tīklu nav. Pievadu un atzaru izbūve no ielas tīkla līdz privātīpašuma robežai. Tiks realizēts, ja tiks piesaistīts ES fondu līdzfinansējums vai cits ārējais finansējums</t>
  </si>
  <si>
    <t>Energoefektivitātes pasākumi sadzīves kanalizācijas novadīšanas un attīrišanas objektos</t>
  </si>
  <si>
    <t>Saules paneļu uzstādīšana izbūvētajos sadzīves kanalizācijas novadīšanas vai attīrīšanas objektos, atjaunojamās enerģijas īpatsvara palielināšanai. Tiks realizēts, ja tiks piesaistīts ES fondu līdzfinansējums vai cits ārējais finansējums</t>
  </si>
  <si>
    <t>Īstenoti pasākumi ēkas energoefektivitātes paaugstināšanai</t>
  </si>
  <si>
    <t>JVA Īpašumu pārvaldes Pašvaldības īpašumu nodaļa</t>
  </si>
  <si>
    <t>Objekta Raiņa ielā 53 pārbūve– pirmsskolas izglītības iestāde</t>
  </si>
  <si>
    <t>Jūrmalas Vaivaru pamatskolas infrastruktūras attīstība</t>
  </si>
  <si>
    <t>Atjaunots Jūrmalas Pumpuru vidusskolas sporta laukuma segums</t>
  </si>
  <si>
    <t>Profesionālās ievirzes sporta izglītības iestāžu atjaunošana</t>
  </si>
  <si>
    <t>Kultūras centra infrastruktūras pilnveide*</t>
  </si>
  <si>
    <t>Infrastruktūras pieejamība 30 personām</t>
  </si>
  <si>
    <t>Jaunu grupu dzīvokļu izveide sabiedrībā balstītu sociālo pakalpojumu sniegšanai personām ar garīga rakstura traucējumiem (ITI SAM 9.3.1.)</t>
  </si>
  <si>
    <t>Infrastruktūras pilnveide sabiedrībā balstītu sociālo pakalpojumu sniegšanai personām ar garīga rakstura traucējumiem (ITI SAM 9.3.1.)</t>
  </si>
  <si>
    <t>Pārbūvēta ēka rehabilitācijas pasākumu nodrošināšanai, tajā skaitā sportistu rehabilitācijai (atbilstoši SIA “Jūrmalas slimnīca” vidēja termiņa darbības stratēģijai 2023.–2025. gadam)</t>
  </si>
  <si>
    <t>SIA “Jūrmalas slimnīca” infrastruktūras un materiāltehniskās bāzes pilnveide</t>
  </si>
  <si>
    <t>1 pašvaldības peldbaseins pilsētas centrālajā daļā, nodrošināta peldētapmācība visā pilsētā</t>
  </si>
  <si>
    <t>Izveidoti vismaz 3 jauni brīvpieejas sporta laukumi pilsētā, atjaunoti/pilnveidoti vismaz 7</t>
  </si>
  <si>
    <t>Veselīga dzīvesveida veicināšanas infrastruktūras izveide un atjaunošana</t>
  </si>
  <si>
    <t>Pašvaldības dzīvojamās mājas Nometņu ielā 2A pārbūve palīdzības dzīvokļu jautājumu risināšanā nodrošināšanai</t>
  </si>
  <si>
    <t>Pašvaldības ēkas Raiņa ielā 62 Jūrmalā pārbūve un energoefektivitātes paaugstināšana</t>
  </si>
  <si>
    <t>Pārbūvēta ēka Raiņa ielā 62, t.sk. veikta energoefektivitātes uzlabošana</t>
  </si>
  <si>
    <t>Velosipēdu ceļu infrastruktūras attīstība Jūrmalas pilsētā*</t>
  </si>
  <si>
    <t>Pilnveidoti, atjaunoti veloceliņi aptuveni 20 km garumā</t>
  </si>
  <si>
    <t>Ielu apgaismojuma ierīkošana Jūrmalas valstspilsētas neapgaismotajās ielās</t>
  </si>
  <si>
    <t>10 mobilitātes punkti (t.sk. mikromobilitātes punkti un Park&amp;Ride)</t>
  </si>
  <si>
    <t>7 % no kopējā autoparka</t>
  </si>
  <si>
    <t>Daudzfunkcionāla dabas tūrisma centra pakalpojumu attīstība un meža parka labiekārtojuma pilnveide Ķemeros (ITI SAM 5.5.1.)</t>
  </si>
  <si>
    <t>Ūdensapgādes pakalpojuma nodrošināšana un uzskaite brīvpieejas dzeramā ūdens objektos</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</si>
  <si>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</si>
  <si>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Ieviestas resursu vadības sistēmas atbilstoši identificētai nepieciešamībai (HORIZON, HoP utt.)</t>
  </si>
  <si>
    <t>Pārbūvēta ēka Kļavu ielā 1A, un tajā tiek nodrošināta Dzimtsarakstu nodaļas darbība</t>
  </si>
  <si>
    <t>Jūrmalas Valsts ģimnāzijas
ēkas Raiņa ielā 55, Jūrmalā,
pārbūve (ITI SAM 8.1.2.)</t>
  </si>
  <si>
    <t>I2.3.3.</t>
  </si>
  <si>
    <t>A</t>
  </si>
  <si>
    <t>-</t>
  </si>
  <si>
    <t>Veikta skolas ēkas pārbūve un infrastruktūras pilnveide, radot pilnībā modernizētu un
ergonomisku mācību vidi. Izveidots metodiskais centrs</t>
  </si>
  <si>
    <t>JVA Attīstības pārvaldes Infrastruktūras
investīciju projektu nodaļa</t>
  </si>
  <si>
    <t>1 pilnībā atjaunota vispārējās izglītī- bas iestāde</t>
  </si>
  <si>
    <t xml:space="preserve">Lielupes pamatskolas pārbūve
un sporta zāles piebūve
(Jūrmalas Aspazijas pamatskola
no 2021.gada 15.jūnija) </t>
  </si>
  <si>
    <t>I2.3.2.</t>
  </si>
  <si>
    <t>16.P3</t>
  </si>
  <si>
    <t>Šķeldas katlu māju izbūve Dubultos</t>
  </si>
  <si>
    <t>P3.2.1.</t>
  </si>
  <si>
    <t>CO2 emisiju samazinājums - 488.68 t gadā, lētāks kurināmais</t>
  </si>
  <si>
    <t>SIA "Jūrmalas siltums"</t>
  </si>
  <si>
    <t>7.S1</t>
  </si>
  <si>
    <t>PSIA "Veselības un sociālās aprūpes centrs "Sloka"" A korpusa pārbūve</t>
  </si>
  <si>
    <t>S2.1.1.</t>
  </si>
  <si>
    <t>Pārbūvēts A korpuss, iegādāts jauns inventārs un tehnika (atbilstoši PSIA “Veselības un sociālās aprūpes centrs “Sloka”” vidēja termiņa darbības stratēģijai 2021.-2025.gadam)</t>
  </si>
  <si>
    <t>A korpuss – 1 sakārtota infrastruktūra</t>
  </si>
  <si>
    <t>PSIA “Veselības un sociālās aprūpes centrs “Sloka””</t>
  </si>
  <si>
    <t>Ēkas Slokas ielā 44 pārbūve</t>
  </si>
  <si>
    <t>Pārbūvēta ēka Slokas ielā 44</t>
  </si>
  <si>
    <t>25.I2</t>
  </si>
  <si>
    <t>26.I2</t>
  </si>
  <si>
    <t>Apgaismojums, infrastruktūra un labiekārtojums brīvā laika pavadīšanai (t.sk. pielāgots atbilstoši Kultūras kvartālam un plānotajai izglītības iestādei Strēlnieku prospektā 32)</t>
  </si>
  <si>
    <t>21.Ē1</t>
  </si>
  <si>
    <t>Ē1.1.2.
Ē1.1.3.</t>
  </si>
  <si>
    <t>Gājēju un velosipēdu ceļu infrastruktūras atjaunošana posmā no Jaunķemeriem līdz Ķemeriem</t>
  </si>
  <si>
    <t>22.Ē1</t>
  </si>
  <si>
    <t>Siltumefekta gāzu emisiju samazināšana Jūrmalas valstspilsētas pašvaldības publisko teritoriju apgaismojuma infrastruktūra</t>
  </si>
  <si>
    <t>Nē</t>
  </si>
  <si>
    <t>JVA Attīstības pārvaldes
Stratēģiskās plānošanas
nodaļa</t>
  </si>
  <si>
    <t>Labiekārtots Dubultu laukums atbilstoši kūrortpilsētas vajadzībām</t>
  </si>
  <si>
    <t>Jūrmalas muzeja infrastruktūras pilnveide*</t>
  </si>
  <si>
    <t>23.Ē1</t>
  </si>
  <si>
    <t>Publisko telpu (t.sk. parki, skvēri, zaļās zonas, daudzdzīvokļu namu pagalmi, Slokas karjers) izveide un atjaunošana apkaimēs*</t>
  </si>
  <si>
    <t>JVA Īpašumu pārvaldes Pašvaldības īpašumu tehniskā nodrošinājuma nodaļa</t>
  </si>
  <si>
    <t>“Jūrmalas kapi”</t>
  </si>
  <si>
    <t>JVA Īpašumu pārvaldes Pašvaldības īpašu- mu nodaļa</t>
  </si>
  <si>
    <t>JVA Budžeta  nodaļa</t>
  </si>
  <si>
    <t>Jā/Nē</t>
  </si>
  <si>
    <t>SIA “Jūrmalas gaisma”, 
JVA Īpašumu pārvaldes Kapitāla daļu pārvaldīšanas nodaļa, 
JVA Pilsētplānošanas pārvalde</t>
  </si>
  <si>
    <t>Inovatīvi mobilitātes risinājumi zaļai un drošai pilsētvidei</t>
  </si>
  <si>
    <t>Ē1.2.4.</t>
  </si>
  <si>
    <t>Izstrādāta un ieviesta  vienas drošības uzlabošanas zonas attīstība. Indikatīvi Pumpuros/Jaundubultos starp izglītības iestādēm.</t>
  </si>
  <si>
    <t>Ē1.3.2.</t>
  </si>
  <si>
    <t xml:space="preserve">2022./2023.gadā izbūvēta šķeldas katlu māja Slokas ielā 47A, Jūrmalā. </t>
  </si>
  <si>
    <t>JVA Kultūras nodaļa,
 Jūrmalas Kultūras centrs</t>
  </si>
  <si>
    <t>JVA Kultūras nodaļa, 
Jūrmalas Centrālā bibliotēka</t>
  </si>
  <si>
    <t>JVA Kultūras nodaļa</t>
  </si>
  <si>
    <t>JVA Kultūras nodaļa, 
Jūrmalas muzejs</t>
  </si>
  <si>
    <t>JVA Pilsētplānošanas pārvalde, 
Attīstības pārvaldes Tūrisma un uzņēmējdarbības attīstības nodaļa</t>
  </si>
  <si>
    <t>JVA Pilsētplānošanas pārvalde, 
Īpašumu pārvalde</t>
  </si>
  <si>
    <t>JVA Attīstības pārvaldes Tūrisma un uzņēmējdarbības attīstības nodaļa, 
Stratēģiskās plānošanas nodaļa</t>
  </si>
  <si>
    <t>Jūrmalas Sporta servisa centrs, 
Jūrmalas Sporta skola, 
Jūrmalas Futbola skola</t>
  </si>
  <si>
    <t>JVA Pilsētplānošanas pārvalde,
 Dzimtsarakstu nodaļa, 
JVA Īpašumu pārvaldes Pašvaldības īpašumu nodaļa</t>
  </si>
  <si>
    <t>JVA Informācijas un komunikācijas tehnoloģiju pārvaldes Tehniskā nodrošinājuma nodaļa,
 Īpašumu pārvaldes Pašvaldības īpašumu tehniskā nodrošinājuma nodaļa</t>
  </si>
  <si>
    <t>JVA Komunikācijas pārvalde</t>
  </si>
  <si>
    <t>1294,703,47</t>
  </si>
  <si>
    <t>Jūrmalas robežzīmes uzstādīšana autoceļa A10 (Rīga–Ventspils) 38,45. kilometrā 2024. gadā</t>
  </si>
  <si>
    <t>Turpinās ūdensapgādes un kanalizācijas tīklu paplašināšana (IV kārta). Ūdenssaimniecības tīklu izbūve dažādās pilsētas apkaimēs, izveidojot centralizētā ūdensapgādes un sadzīves kanalizācijas novadīšanas tīklu un pieslēgumu pievadus un atzarus līdz privātīpašuma robežai</t>
  </si>
  <si>
    <t>1.I2</t>
  </si>
  <si>
    <t>2.I2</t>
  </si>
  <si>
    <t>3.I2</t>
  </si>
  <si>
    <t>4.I2</t>
  </si>
  <si>
    <t>5.I2</t>
  </si>
  <si>
    <t>6.I2</t>
  </si>
  <si>
    <t>7.I2</t>
  </si>
  <si>
    <t>8.I2</t>
  </si>
  <si>
    <t>9.I2</t>
  </si>
  <si>
    <t>10.I2</t>
  </si>
  <si>
    <t>11.I2</t>
  </si>
  <si>
    <t>12.I2</t>
  </si>
  <si>
    <t>13.I2</t>
  </si>
  <si>
    <t>14.I2</t>
  </si>
  <si>
    <t>15.I2</t>
  </si>
  <si>
    <t>16.I2</t>
  </si>
  <si>
    <t>17.I2</t>
  </si>
  <si>
    <t>18.I2</t>
  </si>
  <si>
    <t>19.I2</t>
  </si>
  <si>
    <t>20.I2</t>
  </si>
  <si>
    <t>21.I2</t>
  </si>
  <si>
    <t>22.I2</t>
  </si>
  <si>
    <t>23.I2</t>
  </si>
  <si>
    <t>24.I2</t>
  </si>
  <si>
    <t>P2.6.1</t>
  </si>
  <si>
    <t>L3.2.2.</t>
  </si>
  <si>
    <t>S3.3.6.</t>
  </si>
  <si>
    <t>Ē2.1.2.</t>
  </si>
  <si>
    <t>17.P3</t>
  </si>
  <si>
    <t>Saules paneļu izvietošana ūdenssaimniecības ēkās</t>
  </si>
  <si>
    <t>Saules paneļu uzstādīšana un citu enerģoefektivitātes pasākumu īstenošana Jūrmalā, Promenādes ielā 1a</t>
  </si>
  <si>
    <t>Saules paneļu uzstādīšana, energoefektivitātes risinājumi garāžas ēkai un apkures koģenerācijas katla uzstādīšana, aizstājot esošo apkures katlu</t>
  </si>
  <si>
    <t>JVA Īpašumu pārvaldes Pilsētsaimniecības un labiekārtošanas nodaļa, 
Pašvaldības īpašumu nodaļa, 
Pilsētplānošanas pārvalde</t>
  </si>
  <si>
    <t>JVA Īpašumu pārvalde</t>
  </si>
  <si>
    <t>JVA Audita un kapitāldaļu pārvaldības nodaļas Kapitāldaļu pārvaldīšanas daļa</t>
  </si>
  <si>
    <t>JVA Kultūras nodaļa, Jūrmalas Vaivaru pamatskola, 
SIA “Jūrmalas gaisma”,
JVA  Audita un kapitāldaļu pārvaldības nodaļas Kapitāldaļu pārvaldīšanas daļa</t>
  </si>
  <si>
    <t>SIA “Jūrmalas gaisma”, 
JVA Audita un kapitāldaļu pārvaldības nodaļas Kapitāldaļu pārvaldīšanas daļa,  
Pilsētplānošanas pārvalde, 
Īpašumu pārvaldes Pašvaldības īpašumu nodaļa, 
Kultūrtelpas un vides dizaina centrs</t>
  </si>
  <si>
    <t>SIA “Jūrmalas gaisma”, 
JVA Audita un kapitāldaļu pārvaldības nodaļas Kapitāldaļu pārvaldīšanas daļa</t>
  </si>
  <si>
    <t>SIA “Jūrmalas gaisma”,
JVA Audita un kapitāldaļu pārvaldības nodaļas Kapitāldaļu pārvaldīšanas daļa</t>
  </si>
  <si>
    <t>JVA Audita un kapitāldaļu pārvaldības nodaļas Kapitāldaļu pārvaldīšanas daļa,
Attīstības pārvaldes Stratēģiskās plānošanas nodaļa</t>
  </si>
  <si>
    <t>JVA Attīstības pārvaldes Inženierbūvju nodaļa</t>
  </si>
  <si>
    <t>JVA Audita un kapitāldaļu pārvaldības nodaļas Kapitāldaļu pārvaldīšanas daļa, 
Attīstības pārvaldes Stratēģiskās plānošanas nodaļa</t>
  </si>
  <si>
    <t>Izglītības pārvalde, 
JVA Īpašumu pārvaldes Pašvaldības īpašumu nodaļa, 
Pašvaldības īpašumu tehniskā nodrošinājuma nodaļa, 
JPII “Madara”</t>
  </si>
  <si>
    <t>Izglītības pārvalde, 
 Īpašumu pārvaldes Pašvaldības īpašumu nodaļa, 
Pašvaldības īpašumu tehniskā nodrošinājuma nodaļa, 
JPII “Saulīte”</t>
  </si>
  <si>
    <t>Izglītības pārvalde, 
JVA Īpašumu pārvaldes Pašvaldības īpašumu nodaļa, 
Pašvaldības īpašumu tehniskā nodrošinājuma nodaļa, 
JPII “Mārīte”</t>
  </si>
  <si>
    <t>Izglītības pārvalde,
JVA Īpašumu pārvaldes Pašvaldības īpašumu nodaļa, 
Pašvaldības īpašumu tehniskā nodrošinājuma nodaļa, 
JPII “Lācītis”</t>
  </si>
  <si>
    <t>Izglītības pārvalde,
JVA Īpašumu pārvaldes Pašvaldības īpašumu nodaļa, 
Pašvaldības īpašumu tehniskā nodrošinājuma nodaļa, 
JPII “Zvaniņš”</t>
  </si>
  <si>
    <t>Izglītības pārvalde, 
JVA Īpašumu pārvaldes Pašvaldības īpašumu nodaļa, 
Pašvaldības īpašumu tehniskā nodrošinājuma nodaļa, 
JPII “Podziņa”</t>
  </si>
  <si>
    <t>Izglītības pārvalde, 
JVA Īpašumu pārvaldes Pašvaldības īpašumu nodaļa, 
Pašvaldības īpašumu tehniskā nodrošinājuma nodaļa, 
JPII “Taurenītis”</t>
  </si>
  <si>
    <t>Izglītības pārvalde, 
JVA Īpašumu pārvaldes Pašvaldības īpašumu nodaļa, 
Pašvaldības īpašumu tehniskā nodrošinājuma nodaļa, 
JPII “Ābelīte”</t>
  </si>
  <si>
    <t>Izglītības pārvalde, 
JVA Īpašumu pārvaldes Pašvaldības īpašumu nodaļa, 
Pašvaldības īpašumu tehniskā nodrošinājuma nodaļa</t>
  </si>
  <si>
    <t>Izglītības pārvalde, 
JVA Īpašumu pārvaldes Pašvaldības īpašumu nodaļa, 
visas JPII</t>
  </si>
  <si>
    <t>Izglītības pārvalde, 
JVA Īpašumu pārvaldes Pašvaldības īpašumu nodaļa, 
Pašvaldības īpašumu tehniskā nodrošinājuma nodaļa, 
Jūrmalas Vaivaru pamatskola</t>
  </si>
  <si>
    <t>Izglītības pārvalde, 
JVA Īpašumu pārvaldes Pašvaldības īpašumu nodaļa, 
Pašvaldības īpašumu tehniskā nodrošinājuma nodaļa, 
Jūrmalas Mežmalas pamatskola</t>
  </si>
  <si>
    <t>Izglītības pārvalde,
JVA Īpašumu pārvaldes Pašvaldības īpašumu nodaļa, 
Pašvaldības īpašumu tehniskā nodrošinājuma nodaļa, 
Jūrmalas Mežmalas pamatskola</t>
  </si>
  <si>
    <t>Izglītības pārvalde, 
JVA Īpašumu pārvaldes Pašvaldības īpašumu nodaļa, 
Pašvaldības īpašumu tehniskā nodrošinājuma nodaļa, 
Jūrmalas Majoru vidusskola</t>
  </si>
  <si>
    <t>Izglītības pārvalde, 
JVA Īpašumu pārvaldes Pašvaldības īpašumu nodaļa, 
visas pamatskolas un vidusskolas (t.sk.ģimnāzija)</t>
  </si>
  <si>
    <t>Izglītības pārvalde, 
Jūrmalas Sporta servisa centrs, 
Jūrmalas Jaundubultu pamatskola</t>
  </si>
  <si>
    <t>Izglītības pārvalde,
Jūrmalas Pumpuru vidusskola</t>
  </si>
  <si>
    <t>Izglītības pārvalde, 
Jūrmalas Valsts ģimnāzija</t>
  </si>
  <si>
    <t>Izglītības pārvalde, 
Jūrmalas Aspazijas pamatskola</t>
  </si>
  <si>
    <t>Jūrmalas Sporta skola, 
Jūrmalas Futbola skola,
Izglītības pārvalde, 
Jūrmalas Sporta servisa centrs</t>
  </si>
  <si>
    <t>Jūrmalas Bērnu un jauniešu interešu centrs, 
Izglītības pārvalde</t>
  </si>
  <si>
    <t xml:space="preserve">JVA  Īpašumu pārvaldes Pašvaldības īpašumu tehniskā nodrošinājuma nodaļa
JVA Kultūras nodaļa,
SIA "Dzintaru koncertzāle"
JVA Audita un kapitāldaļu pārvaldības nodaļas Kapitāldaļu pārvaldīšanas daļa
</t>
  </si>
  <si>
    <t>Jūrmalas Sporta servisa centrs, 
Izglītības pārvalde, 
Jūrmalas Sporta skola</t>
  </si>
  <si>
    <t xml:space="preserve">Jūrmalas Labklājības pārvalde, 
</t>
  </si>
  <si>
    <t>JVA Attīstības pārvaldes Inženierbūvju nodaļa, 
Stratēģiskās plānošanas nodaļa</t>
  </si>
  <si>
    <t>JVA Attīstības pārvaldes Infrastruktūras investīciju projektu nodaļa, 
Inženierbūvju nodaļa,
Stratēģiskās plānošanas nodaļa</t>
  </si>
  <si>
    <t>JVA Īpašumu pārvaldes Saimniecības nodaļa</t>
  </si>
  <si>
    <t>JVA Audita un kapitāldaļu pārvaldības nodaļas Kapitāldaļu pārvaldīšanas daļa,
Attīstības pārvaldes Tūrisma un uzņēmējdarbības attīstības nodaļa</t>
  </si>
  <si>
    <t>Jūrmalas Labklājības pārvalde, 
Izglītības pārvalde</t>
  </si>
  <si>
    <t>JŪRMALAS VALSTSPILSĒTAS INVESTĪCIJU PLĀNS 2024.–2026. GADAM</t>
  </si>
  <si>
    <t>2024.</t>
  </si>
  <si>
    <t>2025.</t>
  </si>
  <si>
    <t>2026.</t>
  </si>
  <si>
    <t>Finanšu instrumenti</t>
  </si>
  <si>
    <t>Pašvaldības budžeta līdzekļi</t>
  </si>
  <si>
    <t>Pašvaldības ņemtie kredītlīdzekļi</t>
  </si>
  <si>
    <t>Eiropas Savienības un cits ārējais finansējums**</t>
  </si>
  <si>
    <t>Cits finansējums</t>
  </si>
  <si>
    <t xml:space="preserve">Kopā </t>
  </si>
  <si>
    <t>Valsts mērķdotācija</t>
  </si>
  <si>
    <t>P</t>
  </si>
  <si>
    <t>P1</t>
  </si>
  <si>
    <t>Klimatnoturīga pilsētvide</t>
  </si>
  <si>
    <t>Pilsētas labiekārtojums – publiskā ārtelpa</t>
  </si>
  <si>
    <t>P2</t>
  </si>
  <si>
    <t>Pielāgošanās klimata pārmaiņām</t>
  </si>
  <si>
    <t>P3</t>
  </si>
  <si>
    <t>Klimatneitrāla un resursu efektīva apsaimniekošana</t>
  </si>
  <si>
    <t>P4</t>
  </si>
  <si>
    <t>Ēku energoefektivitātes celšana</t>
  </si>
  <si>
    <t>I</t>
  </si>
  <si>
    <t>Konkurētspējīga, pieejama un iekļaujoša izglītība</t>
  </si>
  <si>
    <t>I2</t>
  </si>
  <si>
    <t>Izglītības satura un procesa attīstība</t>
  </si>
  <si>
    <t>I3.1.4.</t>
  </si>
  <si>
    <t>I3</t>
  </si>
  <si>
    <t>Augstu sasniegumu profesionālās ievirzes izglītībā veicināšana</t>
  </si>
  <si>
    <t>I4</t>
  </si>
  <si>
    <t>Interešu izglītības, mūžizglītības un brīvā laika pavadīšanas iespēju integrācija (t.sk. darbs ar jaunatni)</t>
  </si>
  <si>
    <t>L1</t>
  </si>
  <si>
    <t>L</t>
  </si>
  <si>
    <t>Laikmetīga kultūra</t>
  </si>
  <si>
    <t>Kultūras pieejamība un sabiedrības līdzdalība</t>
  </si>
  <si>
    <t>L2</t>
  </si>
  <si>
    <t>Starptautiski atpazīstama kultūras un mākslas pilsēta</t>
  </si>
  <si>
    <t>L3</t>
  </si>
  <si>
    <t>Kultūras mantojums kā pilsētas identitāte</t>
  </si>
  <si>
    <t>S</t>
  </si>
  <si>
    <t>Kvalitatīva dzīve ilgstpējīgai sabiedrībai</t>
  </si>
  <si>
    <t>S1</t>
  </si>
  <si>
    <t>Kvalitatīvs sociālais atbalsts</t>
  </si>
  <si>
    <t>S2</t>
  </si>
  <si>
    <t>Kvalitatīvi veselības aprūpes pakalpojumi</t>
  </si>
  <si>
    <t>S3</t>
  </si>
  <si>
    <t>Veselīga dzīvesveida sekmēšana</t>
  </si>
  <si>
    <t>S4</t>
  </si>
  <si>
    <t>Drošas pilsētvides attīstīšana</t>
  </si>
  <si>
    <t>S6</t>
  </si>
  <si>
    <t>Mājokļu politikas īstenošana</t>
  </si>
  <si>
    <t>Ē</t>
  </si>
  <si>
    <t>Ērta un integrēta mobilitāte</t>
  </si>
  <si>
    <t>Ē1</t>
  </si>
  <si>
    <t>Kvalitatīva un droša satiksmes infrastruktūra</t>
  </si>
  <si>
    <t>T</t>
  </si>
  <si>
    <t>Tūrisms kūrortpilsētas konkurētspējai</t>
  </si>
  <si>
    <t>T1</t>
  </si>
  <si>
    <t>Daudzveidīgs un kvalitatīvs tūrisma piedāvājums</t>
  </si>
  <si>
    <t>T3</t>
  </si>
  <si>
    <t>Kūrortpilsētas starptautiskā konkurētspēja</t>
  </si>
  <si>
    <t>Atvērta un gudra pārvaldība</t>
  </si>
  <si>
    <t>A1</t>
  </si>
  <si>
    <t>Mūsdienīga pilsētas pārvaldība – skaidri, caurspīdīgi un efektīvi procesi</t>
  </si>
  <si>
    <t>A2.2.3.</t>
  </si>
  <si>
    <t>A2</t>
  </si>
  <si>
    <t>Ilgtspējīgas pilsētas attīstības plānošana</t>
  </si>
  <si>
    <t>*Investīciju projekts var tikt sadalīts konkrēti definētos projektos (pēc adreses/kadastra/u.tml.) pie Investīciju plāna precizēšanas.</t>
  </si>
  <si>
    <t>IPA</t>
  </si>
  <si>
    <t>Projekta nosaukums</t>
  </si>
  <si>
    <r>
      <rPr>
        <b/>
        <sz val="8.5"/>
        <rFont val="Tahoma"/>
        <family val="2"/>
        <charset val="186"/>
      </rPr>
      <t>AP2029
darbība</t>
    </r>
  </si>
  <si>
    <t>Projekta indikatīvais finansējums (tūkstoši EUR)</t>
  </si>
  <si>
    <t>Eiropas Savienības un cits ārējais finansējums</t>
  </si>
  <si>
    <t>Prognozējamie sagaidāmie projekta rezultāti/piezīmes</t>
  </si>
  <si>
    <t>Rezultatīvie rādītāji</t>
  </si>
  <si>
    <t>Par projekta ieviešanu atbildīgā struktūrvienība, iestāde, kapitālsabiedrība</t>
  </si>
  <si>
    <t>Par projekta ieviešanu līdzatbildīgā struktūrvienība, iestāde, kapitālsabiedrība</t>
  </si>
  <si>
    <t>KOPĀ INVESTĪCIJAS</t>
  </si>
  <si>
    <t>1.P1</t>
  </si>
  <si>
    <t>Jūrmalas robežzīmes izveide un uzstādīšana (uz autoceļa A10)</t>
  </si>
  <si>
    <t>P1.1.3.</t>
  </si>
  <si>
    <t>1 robežzīme pie iebraukšanas Jūrmalā</t>
  </si>
  <si>
    <t>Jūrmalas Kultūrtelpas un vides dizaina centrs</t>
  </si>
  <si>
    <t>2.P1</t>
  </si>
  <si>
    <t>Jaundubultu parka atjaunošana un infrastruktūras pilnveide</t>
  </si>
  <si>
    <t>P1.1.4.</t>
  </si>
  <si>
    <t>B</t>
  </si>
  <si>
    <t>JVA Īpašumu pārvaldes Pilsēt- saimniecības un labiekārtošanas nodaļa</t>
  </si>
  <si>
    <t>3.P1</t>
  </si>
  <si>
    <t>4.P1</t>
  </si>
  <si>
    <t>Iedzīvotājiem brīvā laika pavadīšanai (atsevišķās apkaimēs arī bērnu rotaļlaukumiem) pielāgota publiskā ārtelpa</t>
  </si>
  <si>
    <t>5.P1</t>
  </si>
  <si>
    <t>Dubultu laukuma attīstība (Pils laukums)</t>
  </si>
  <si>
    <t>1 labiekārtota teritorija pilsētas centrā</t>
  </si>
  <si>
    <t>6.P1</t>
  </si>
  <si>
    <t>Valteru/Krastciema apkaimes publiskās telpas pilnveide (t.sk. bērnu rotaļu laukums)</t>
  </si>
  <si>
    <t>P1.1.5.</t>
  </si>
  <si>
    <t>7.P1</t>
  </si>
  <si>
    <t>Bērnu rotaļu laukumu atjaunošana un izveide*</t>
  </si>
  <si>
    <t>8.P1</t>
  </si>
  <si>
    <t>Suņu pastaigu laukuma izveide (Dzintari-Bulduri)</t>
  </si>
  <si>
    <t>P1.1.6.</t>
  </si>
  <si>
    <t>1 suņu pastaigu laukums</t>
  </si>
  <si>
    <t>9.P1</t>
  </si>
  <si>
    <t>Sanitāro mezglu (WC) izveide un uzturēšana cilvēku koncentrēšanās vietās, t.sk. ārpus vasaras sezonas</t>
  </si>
  <si>
    <t>P1.1.7.</t>
  </si>
  <si>
    <t>Sabiedrisko tualešu (WC) izveide un uzturēšana cilvēku koncentrēšanās vietās, t.sk. ārpus vasaras sezonas</t>
  </si>
  <si>
    <t>Atbilstoši nepieciešamībai</t>
  </si>
  <si>
    <t>10.P1</t>
  </si>
  <si>
    <t>Slokas vēsturiskā centra atjaunošana</t>
  </si>
  <si>
    <t>P1.1.8.</t>
  </si>
  <si>
    <t>C</t>
  </si>
  <si>
    <t>IAS2030 pasākums: Atjaunots Slokas vēsturiskais centrs</t>
  </si>
  <si>
    <t>Pilnveidota vide Slokas apkaimē</t>
  </si>
  <si>
    <t>11.P1</t>
  </si>
  <si>
    <t>Kapsētu labiekārtošana*</t>
  </si>
  <si>
    <t>P1.1.11.</t>
  </si>
  <si>
    <t>Labiekārtotas pašvaldības kapsētas</t>
  </si>
  <si>
    <t>12.P1</t>
  </si>
  <si>
    <t>P1.2.1.</t>
  </si>
  <si>
    <t>Labiekārtotas 11 peldvietas</t>
  </si>
  <si>
    <t>13.P1</t>
  </si>
  <si>
    <t>14.P1</t>
  </si>
  <si>
    <t>Slokas promenādes atjaunošana</t>
  </si>
  <si>
    <t>P1.3.1.</t>
  </si>
  <si>
    <t>Atjaunota Slokas promenāde gar upi</t>
  </si>
  <si>
    <t>15.P1</t>
  </si>
  <si>
    <t>Infrastruktūras izveide kājāmgājēju kustības nodrošināšanai gar Lielupi visā tās garumā Jūrmalas teritorijā*</t>
  </si>
  <si>
    <t>Kājāmgājēju infrastruktūra gar Lielupi</t>
  </si>
  <si>
    <t>JVA Attīstības pārvalde</t>
  </si>
  <si>
    <t>16.P1</t>
  </si>
  <si>
    <t>Lielupes peldvietu, laivu nolaišanas vietu un aktīvās atpūtas vietu izveide, labiekārtošana un uzlabošana*</t>
  </si>
  <si>
    <t>P1.3.3.</t>
  </si>
  <si>
    <t>17.P1</t>
  </si>
  <si>
    <t>Infrastruktūras atjaunošana izejās uz upi*</t>
  </si>
  <si>
    <t>P1.3.4.</t>
  </si>
  <si>
    <t>Pilnveidots/izveidots apgaismojums un atjaunots/ uzlabots ceļa segums</t>
  </si>
  <si>
    <t>4 izejas uz upi</t>
  </si>
  <si>
    <t>18.P1</t>
  </si>
  <si>
    <t>Jūrmalas ostas infrastruktūras attīstība*</t>
  </si>
  <si>
    <t>P1.3.5.</t>
  </si>
  <si>
    <t>Atbilstoši Jūrmalas ostas stratēģijai (izstrādes procesā)</t>
  </si>
  <si>
    <t>Jūrmalas ostas pārvalde</t>
  </si>
  <si>
    <t>19.P1</t>
  </si>
  <si>
    <t>Drošas kuģošanas nodrošināšana Lielupē</t>
  </si>
  <si>
    <t>P1.3.6.</t>
  </si>
  <si>
    <t>Ikgadējie kanāla padziļināšanas darbi</t>
  </si>
  <si>
    <t>1.P2</t>
  </si>
  <si>
    <t>Krasta stiprinājuma izbūve Jūrmalas ostas teritorijā</t>
  </si>
  <si>
    <t>P2.1.3.</t>
  </si>
  <si>
    <t>Veikts krasta stiprinājums Tīklu ielā 10 un 17</t>
  </si>
  <si>
    <t>1 krasta stiprinājums pret plūdu draudiem</t>
  </si>
  <si>
    <t>2.P2</t>
  </si>
  <si>
    <t>Pilsētas centrālās daļas nodrošinājums pret plūdiem – 1 projekts</t>
  </si>
  <si>
    <t>Jūrmalas ostas pārvalde
JVA Īpašumu pārvalde</t>
  </si>
  <si>
    <t>3.P2</t>
  </si>
  <si>
    <t>4.P2</t>
  </si>
  <si>
    <t>Lielupes kreisā krasta atbalstsienas atjaunošana</t>
  </si>
  <si>
    <t>Atjaunota atbalstsiena un ūdensatvades sistēma zem dzelzceļa tilta Mastu ielā</t>
  </si>
  <si>
    <t>1 atjaunota atbalsta siena pret plūdu draudiem</t>
  </si>
  <si>
    <t>5.P2</t>
  </si>
  <si>
    <t>Iebraukšanas nodevas Jūrmalas valstspilsētā kontroles sistēmas attīstīšana</t>
  </si>
  <si>
    <t>P2.1.4.</t>
  </si>
  <si>
    <t>6.P2</t>
  </si>
  <si>
    <t>“ReNutriWater” projekts – attīrīto notekūdeņu atkārtota izmantošana dabā</t>
  </si>
  <si>
    <t>P2.2.2.</t>
  </si>
  <si>
    <t>Notekūdeņu apjoma samazināšanās</t>
  </si>
  <si>
    <t>SIA “Jūrmalas ūdens”</t>
  </si>
  <si>
    <t>7.P2</t>
  </si>
  <si>
    <t>Lietus ūdens kanalizācijas un meliorācijas sistēmas pilnveide un attīstība*</t>
  </si>
  <si>
    <t>1.P3</t>
  </si>
  <si>
    <t>Katlumāju atjaunošana/attīstīšana</t>
  </si>
  <si>
    <t>Ir uzstādītas attālinātās vadības un vizualizācijas sistēmas katlumājās. Optimizēts šķeldas katlu darbības režīms, palielināts AER īpatsvars</t>
  </si>
  <si>
    <t>SIA “Jūrmalas siltums”</t>
  </si>
  <si>
    <t>2.P3</t>
  </si>
  <si>
    <t>Novecojušo siltumtrašu posmu nomaiņa (siltumtrašu pārbūve)</t>
  </si>
  <si>
    <t>Siltuma zudumu samazināšana, MWh/normatīvo apkures grādu dienas, avārijas risku mazināšana</t>
  </si>
  <si>
    <t>Vidēji 500 MWh uz pārbūvējamiem posmiem (~1427 m)</t>
  </si>
  <si>
    <t>3.P3</t>
  </si>
  <si>
    <r>
      <t>CO</t>
    </r>
    <r>
      <rPr>
        <vertAlign val="subscript"/>
        <sz val="8.5"/>
        <rFont val="Tahoma"/>
        <family val="2"/>
        <charset val="186"/>
      </rPr>
      <t>2</t>
    </r>
    <r>
      <rPr>
        <sz val="8.5"/>
        <rFont val="Tahoma"/>
        <family val="2"/>
        <charset val="186"/>
      </rPr>
      <t xml:space="preserve"> emisiju samazinājums (tiks aprēķināts, izstrādājot detalizētu projekta tehniski ekonomisko pamatojumu)</t>
    </r>
  </si>
  <si>
    <t>4.P3</t>
  </si>
  <si>
    <t>Šķeldas katlumājas Nometņu ielā 21A attīstība</t>
  </si>
  <si>
    <r>
      <t>Izbūvēta šķeldas katlumāja (5 MW). Siltumenerģija tiek ražota ar atjaunojamajiem energoresursiem, kā rezultātā par 20 000 MWh samazinās ar dabasgāzi saražotais apjoms un iegūts
4000 t CO</t>
    </r>
    <r>
      <rPr>
        <vertAlign val="subscript"/>
        <sz val="8.5"/>
        <rFont val="Tahoma"/>
        <family val="2"/>
        <charset val="186"/>
      </rPr>
      <t>2</t>
    </r>
    <r>
      <rPr>
        <sz val="8.5"/>
        <rFont val="Tahoma"/>
        <family val="2"/>
        <charset val="186"/>
      </rPr>
      <t xml:space="preserve"> emisiju samazinājums gadā</t>
    </r>
  </si>
  <si>
    <r>
      <t>CO</t>
    </r>
    <r>
      <rPr>
        <vertAlign val="subscript"/>
        <sz val="8.5"/>
        <rFont val="Tahoma"/>
        <family val="2"/>
        <charset val="186"/>
      </rPr>
      <t>2</t>
    </r>
    <r>
      <rPr>
        <sz val="8.5"/>
        <rFont val="Tahoma"/>
        <family val="2"/>
        <charset val="186"/>
      </rPr>
      <t xml:space="preserve"> emisiju samazinājums par 4000 t gadā</t>
    </r>
  </si>
  <si>
    <t>5.P3</t>
  </si>
  <si>
    <t>Palielināts objektu skaits – vismaz par 1</t>
  </si>
  <si>
    <t>6.P3</t>
  </si>
  <si>
    <t>SIA “Jūrmalas siltums” darba efektivizācija</t>
  </si>
  <si>
    <t>1. Iegādāti elektroauto operatoriem.
2. Veikta klientu ikgadējā aptauja.
3. Visiem klientiem izveidots profils e-vidē.
4. Veikti tirgus izpētes pasākumi jaunu objektu pieslēgšanas potenciāla apzināšanai (centralizētajā un decentralizētajā siltumapgādes sistēmā).
5. Veikta pārvades sistēmas digatilizācija – siltumnesēja temperatūras stabilizācija, siltuma zudumu samazinājums. Energoefektivitātes pienākuma shēmas saistību pildīšana.
6. Iegādāta hidrauliskā modelēšanas programma - siltuma zudumu samazināšana (MWh/apkures grādu dienas), aprēķinot nepieciešamo siltumavotu izejas temperatūru, spiediena starpību. Elektroener- ģijas patēriņa samazināšana (kWh), nomaināmo cauruļu diametru aprēķins, to ietekme uz visu hidraulisko sistēmu</t>
  </si>
  <si>
    <t>Samazināts siltuma zudums, uzlabota darba efektivitāte utt.</t>
  </si>
  <si>
    <t>7.P3</t>
  </si>
  <si>
    <t>Jūrmalas ūdenssaimniecības attīstības projekta IV kārtas īstenošana</t>
  </si>
  <si>
    <t>P3.3.1.</t>
  </si>
  <si>
    <t>8.P3</t>
  </si>
  <si>
    <t>Ūdenssaimniecības infrastruktūras attīstība un uzturēšana</t>
  </si>
  <si>
    <t>9.P3</t>
  </si>
  <si>
    <t>Tīklu paplašināšana un pieslēgumu izveide pilsētā</t>
  </si>
  <si>
    <t>10.P3</t>
  </si>
  <si>
    <t>Saules enerģijas stacijas izveidošana Slokas NAI teritorijā Mežmalas ielā 41</t>
  </si>
  <si>
    <t>P3.3.3.</t>
  </si>
  <si>
    <t>Izveidota saules enerģijas stacija Slokas notekūdeņu attīrīšanas iekārtu NAI teritorijā Mežmalas ielā 41, aizstājot iepirkto elektroenerģiju ar pašsaražoto atjaunojamo enerģiju</t>
  </si>
  <si>
    <t>11.P3</t>
  </si>
  <si>
    <t>Saules paneļu uzstādīšana vai cita risinājuma īstenošana  atjaunojamās enerģijas ieguvei</t>
  </si>
  <si>
    <t>12.P3</t>
  </si>
  <si>
    <t>13.P3</t>
  </si>
  <si>
    <t>Biofiltrācijas lauku izveidošana Lielupē un Ķemeros</t>
  </si>
  <si>
    <t>Izveidoti biofiltrācijas lauki ar iespēju notekūdeņu attīrīšanai izmantot augus (fito attīrīšana). Tiks realizēts, ja tiks piesaistīts ES fondu līdzfinansējums vai cits ārējais finansējums.</t>
  </si>
  <si>
    <t>Izveidoti biofiltrācijas lauki Ķemeros un Lielupē</t>
  </si>
  <si>
    <t>14.P3</t>
  </si>
  <si>
    <t>Slokas NAI modernizācija</t>
  </si>
  <si>
    <t>Dūņu apstrādes tehnoloģijas pilnveide Slokas NAI teritorijā:
- biogāzes ražošana;
- dūņu kompostēšana;
- dūņu žāvēšana;
- hidrauliskās un bioreaktoru jaudas palielināšana;
- energoefektivitātes pasākumu īstenošana
Tiks realizēts, ja tiks piesaistīts ES fondu līdzfinansējums vai cits ārējais finansējums</t>
  </si>
  <si>
    <t>15.P3</t>
  </si>
  <si>
    <t>Esošā spiedvada Jūrmala - Rīga atjaunošana sadzīves kanalizācijas novadīšanai uz Rīgas NAI “Daugavgrīva”</t>
  </si>
  <si>
    <t>1.P4</t>
  </si>
  <si>
    <t>Jūrmalas valstspilsētas pašvaldības ēkas energoefektivitātes paaugstināšana Dubultu prospektā 1, lit.1</t>
  </si>
  <si>
    <t>P4.1.2.</t>
  </si>
  <si>
    <t>1 energoefektīva ēka</t>
  </si>
  <si>
    <t>JVA Attīstības pārvaldes Stratēģiskās plānošanas nodaļa</t>
  </si>
  <si>
    <t>2.P4</t>
  </si>
  <si>
    <t>3.P4</t>
  </si>
  <si>
    <t>4.P4</t>
  </si>
  <si>
    <t>P 4.1.2.</t>
  </si>
  <si>
    <t>5.P4</t>
  </si>
  <si>
    <t>Daudzdzīvokļu dzīvojamo ēku energoefektivitātes pasākumu atbalsta programmas īstenošana un sabiedrības informēšana</t>
  </si>
  <si>
    <t>P4.2.3.</t>
  </si>
  <si>
    <t>Atbalsta saņēmēju skaits – JVA vismaz 10 daudzdzīvokļu dzīvojamās mājas</t>
  </si>
  <si>
    <t>Jūrmalas pirmsskolas izglītības iestādes “Bitīte” pārbūve</t>
  </si>
  <si>
    <t>I2.3.1.</t>
  </si>
  <si>
    <t>1 atjaunota/pārbūvēta PII ēka</t>
  </si>
  <si>
    <t>Jūrmalas pirmsskolas izglītības iestādes “Madara” pārbūve</t>
  </si>
  <si>
    <t>Jūrmalas pirmsskolas izglītības iestādes “Saulīte” pārbūve</t>
  </si>
  <si>
    <t>Veikta pirmsskolas izglītības iestādes ēkas pilna pārbūve un tai piegulošās teritorijas labiekārtošana</t>
  </si>
  <si>
    <t>Jūrmalas pirmsskolas izglītības iestādes “Mārīte” pārbūve</t>
  </si>
  <si>
    <t>Jūrmalas pirmsskolas izglītības iestādes “Lācītis” pārbūve</t>
  </si>
  <si>
    <t>Jūrmalas pirmsskolas izglītības iestādes “Zvaniņš” pārbūve</t>
  </si>
  <si>
    <t>Jūrmalas pirmsskolas izglītības iestādes “Podziņa” pārbūve</t>
  </si>
  <si>
    <t>Jūrmalas pirmsskolas izglītības iestādes “Taurenītis” atjaunošana</t>
  </si>
  <si>
    <t>Jūrmalas pirmsskolas izglītības iestādes “Ābelīte” pārbūve</t>
  </si>
  <si>
    <t>Jūrmalas pirmsskolas izglītības iestāžu atjaunošana*</t>
  </si>
  <si>
    <t>Katru m.g. visas JPII iestādes ēkas ir tehniski labā stāvoklī</t>
  </si>
  <si>
    <t>JVA  Īpašumu pārvaldes Pašvaldības īpašumu tehniskā nodrošinājuma nodaļa</t>
  </si>
  <si>
    <t>Jūrmalas Kauguru vidusskolas sākumskolas atjaunošana/pārbūve Lēdurgas ielā</t>
  </si>
  <si>
    <t>1 atjaunota/pārbūvēta sākumskola</t>
  </si>
  <si>
    <t>Pilsētas centrā ir iekļaujošās izglītības centrs un izglītības iestāde</t>
  </si>
  <si>
    <t>Jūrmalas Mežmalas pamatskolas sporta zāles pārbūve</t>
  </si>
  <si>
    <t>1 atjaunota sporta zāle</t>
  </si>
  <si>
    <t>Jūrmalas Mežmalas pamatskolas telpu atjaunošana</t>
  </si>
  <si>
    <t>Atjaunota Jūrmalas Mežmalas pamatskola</t>
  </si>
  <si>
    <t>Jūrmalas Majoru vidusskolas atjaunošana</t>
  </si>
  <si>
    <t>Atjaunota Jūrmalas Majoru vidusskola</t>
  </si>
  <si>
    <t>1 atjaunota vispārējās izglītības iestāde</t>
  </si>
  <si>
    <t>Vispārējās izglītības iestāžu atjaunošana*</t>
  </si>
  <si>
    <t>Ikgadējie nepieciešamie atjaunošanas darbi. Saraksts tiek precizēts ar kārtējo Investīciju plānu</t>
  </si>
  <si>
    <t>Katru mācību gadu visas skolas ir tehniski labā stāvoklī</t>
  </si>
  <si>
    <t>Jūrmalas Jaundubultu pamatskolas stadiona atjaunošana</t>
  </si>
  <si>
    <t>1 atjaunota āra sporta infrastruktūra</t>
  </si>
  <si>
    <t>Jūrmalas Mežmalas pamatskolas āra sporta stadiona atjaunošana</t>
  </si>
  <si>
    <t>Jūrmalas Valsts ģimnāzijas āra sporta infrastruktūras atjaunošana</t>
  </si>
  <si>
    <t>Atjaunota āra sporta infrastruktūra/stadions</t>
  </si>
  <si>
    <t>Jūrmalas Aspazijas pamatskolas āra sporta infrastruktūras pilnveide</t>
  </si>
  <si>
    <t>Pilnveidota sporta infrastruktūra, lai sekmētu futbola attīstību pašvaldībā</t>
  </si>
  <si>
    <t>Jūrmalas Ķemeru pamatskolas āra sporta infrastruktūras atjaunošana</t>
  </si>
  <si>
    <t>Jūrmalas Majoru vidusskolas sporta laukuma izveide</t>
  </si>
  <si>
    <t>Izveidots sporta laukums vidusskolai</t>
  </si>
  <si>
    <t>Atjaunots sporta laukuma segums</t>
  </si>
  <si>
    <t>1 pilnveidota sporta infrastruktūra</t>
  </si>
  <si>
    <t>1.I3</t>
  </si>
  <si>
    <t>Ik gadu tiek veikti nepieciešamie atjaunošanas darbi.</t>
  </si>
  <si>
    <t>1.I4</t>
  </si>
  <si>
    <t>BJIC telpu atjaunošana un teritorijas labiekārtošana</t>
  </si>
  <si>
    <t>I4.1.1.</t>
  </si>
  <si>
    <t>Atjaunota 1 interešu izglītības iestādes ēka</t>
  </si>
  <si>
    <t>1.L1</t>
  </si>
  <si>
    <t>Atbilstoši ikgadējiem nepieciešamajiem darbiem iestādes pārziņā esošajās ēkās</t>
  </si>
  <si>
    <t>2.L1</t>
  </si>
  <si>
    <t>Jūrmalas bibliotēku infrastruktūras un materiāltehniskās bāzes pilnveide*</t>
  </si>
  <si>
    <t>L1.2.3.</t>
  </si>
  <si>
    <t>3.L1</t>
  </si>
  <si>
    <t>Amatu un radošo inovāciju centra izveide un attīstība</t>
  </si>
  <si>
    <t>L1.3.3.</t>
  </si>
  <si>
    <t>Izveidots amatu un radošo inovāciju centrs</t>
  </si>
  <si>
    <t>1 radošais amatu centrs</t>
  </si>
  <si>
    <t>1.L2</t>
  </si>
  <si>
    <t>Dzintaru koncertzāles attīstība</t>
  </si>
  <si>
    <t>L2.1.1.</t>
  </si>
  <si>
    <t>Pārbūvēta Lielā zāle un labiekārtota teritorija</t>
  </si>
  <si>
    <t>2.L2</t>
  </si>
  <si>
    <t>Rezidenču centra ar izstāžu telpām attīstība</t>
  </si>
  <si>
    <t>L2.1.3.</t>
  </si>
  <si>
    <t>Izveidots rezidenču centrs</t>
  </si>
  <si>
    <t>1 rezidenču centrs</t>
  </si>
  <si>
    <t>JVA Kultūras nodaļa
Jūrmalas muzejs</t>
  </si>
  <si>
    <t>1.L3</t>
  </si>
  <si>
    <t>2.L3</t>
  </si>
  <si>
    <t>Apkaimju identitāti veidojošu vides objektu izvietošana pilsētvidē*</t>
  </si>
  <si>
    <t>Apkaimēs izvietoti jauni vides objekti</t>
  </si>
  <si>
    <t>5 vides objekti</t>
  </si>
  <si>
    <t>1.S1</t>
  </si>
  <si>
    <t>S1.3.5.</t>
  </si>
  <si>
    <t>Jūrmalas Labklājības pārvalde</t>
  </si>
  <si>
    <t>2.S1</t>
  </si>
  <si>
    <t>Grupu dzīvoklis 8 personām</t>
  </si>
  <si>
    <t>3.S1</t>
  </si>
  <si>
    <t>PSIA “Veselības un sociālās aprūpes centrs “Sloka”” B korpusa pārbūve</t>
  </si>
  <si>
    <t>B korpuss – 1 sakārtota infrastruktūra</t>
  </si>
  <si>
    <t>4.S1</t>
  </si>
  <si>
    <t>PSIA “Veselības un sociālās aprūpes centrs “Sloka”” jauna korpusa izbūve</t>
  </si>
  <si>
    <t>Jaunas telpas 100 cilvēkiem</t>
  </si>
  <si>
    <t>5.S1</t>
  </si>
  <si>
    <t>PSIA “Veselības un sociālās aprūpes centrs “Sloka”” infrastruktūras un sniegto pakalpojumu uzlabošana</t>
  </si>
  <si>
    <t>Izveidots ergoterapeita kabinets, iegādāts specializētais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</si>
  <si>
    <t>6.S1</t>
  </si>
  <si>
    <t>Pārējo sociālo iestāžu būvniecība, atjaunošana un uzlabošana</t>
  </si>
  <si>
    <t>1.S2</t>
  </si>
  <si>
    <t>S2.1.3.</t>
  </si>
  <si>
    <t>2023. gadā: kondicionēšanas sistēma, darsonvalizācijas iekārta, ultraskaņas iekārta, lāzerterapijas iekārta, amplipulss, automātiskais perimetrs, bērnu refraktometrs, ultrasonogrāfijas iekārta, skābekļa koncentrators, zobārstniecības iekārta un datortehnika. Iegādāts autotransports. 
2024.gadā: kušete ar elektrisko vadību, vakuumsūknis, ķirurģisko operāciju galds operāciju telpā, ķirurģisko operāciju lampa, kā arī veikts pirmā stāva un otrā stāva gaiteņu remonts, iegādāta datortehnika.
2025.gadā: LOR iekārta, vakuumsūknis procedūru kabinetā, uzlabota infrastruktūra – arhīva telpa, administrācijas telpa, iegādātas mēbeles. Klīniskais psihologs. (Atbilstoši PSIA “Kauguru Veselības centrs” vidēja termiņa darbības stratēģijai 2023.–2025. gadam)</t>
  </si>
  <si>
    <t>PSIA “Kauguru Veselības centrs”</t>
  </si>
  <si>
    <t>2.S2</t>
  </si>
  <si>
    <t>SIA “Jūrmalas slimnīca” ēkas Bauskas ielā 5A pārbūve</t>
  </si>
  <si>
    <t>SIA “Jūrmalas slimnīca”</t>
  </si>
  <si>
    <t>3.S2</t>
  </si>
  <si>
    <t>1.S3</t>
  </si>
  <si>
    <t>Peldbaseina izveide valstspilsētas centrālajā daļā</t>
  </si>
  <si>
    <t>Izbūvēts peldbaseins Strēlnieku prospektā 38, un nodrošinātas peldētapmācības nodarbības 1.–6. klašu audzēkņiem</t>
  </si>
  <si>
    <t>2.S3</t>
  </si>
  <si>
    <t>Izveidoti/pilnveidoti brīvpieejas sporta laukumi pilsētā (t.sk.pludmalē) un cita infrastruktūra, kas saistīta ar veselīga dzīvesveida veicināšanu</t>
  </si>
  <si>
    <t>Jūrmalas Sporta servisa centrs</t>
  </si>
  <si>
    <t>1.S4</t>
  </si>
  <si>
    <t>Pludmales fiziskās uzraudzības drošības pasākumu komplekss</t>
  </si>
  <si>
    <t>S4.3.2.</t>
  </si>
  <si>
    <t>Jūrmalas pašvaldības policija</t>
  </si>
  <si>
    <t>1.S6</t>
  </si>
  <si>
    <t>Pašvaldības dzīvojamā fonda remonts</t>
  </si>
  <si>
    <t>S6.1.3.</t>
  </si>
  <si>
    <t>2.S6</t>
  </si>
  <si>
    <t>Pārbūvēta pašvaldības dzīvojamā māja Nometņu ielā 2A</t>
  </si>
  <si>
    <t>Pārbūvēta pašvaldības dzīvojamā māja, nodrošināti atjaunoti dzīvokļi</t>
  </si>
  <si>
    <t>3.S6</t>
  </si>
  <si>
    <t>4.S6</t>
  </si>
  <si>
    <t>Pārbūvēta pašvaldības dzīvojamā māja, nodrošināti atjaunoti dzīvokļi, t.sk. jaunajiem pedagogiem utt.</t>
  </si>
  <si>
    <t>1.Ē1</t>
  </si>
  <si>
    <r>
      <t>JVA Attīstības pārvaldes</t>
    </r>
    <r>
      <rPr>
        <strike/>
        <sz val="8.5"/>
        <rFont val="Tahoma"/>
        <family val="2"/>
        <charset val="186"/>
      </rPr>
      <t xml:space="preserve"> </t>
    </r>
    <r>
      <rPr>
        <sz val="8.5"/>
        <rFont val="Tahoma"/>
        <family val="2"/>
        <charset val="186"/>
      </rPr>
      <t>Inženierbūvju</t>
    </r>
    <r>
      <rPr>
        <strike/>
        <sz val="8.5"/>
        <rFont val="Tahoma"/>
        <family val="2"/>
        <charset val="186"/>
      </rPr>
      <t xml:space="preserve"> </t>
    </r>
    <r>
      <rPr>
        <sz val="8.5"/>
        <rFont val="Tahoma"/>
        <family val="2"/>
        <charset val="186"/>
      </rPr>
      <t>nodaļa</t>
    </r>
  </si>
  <si>
    <t>2.Ē1</t>
  </si>
  <si>
    <t>Gājēju ceļu infrastruktūras izbūve un esošās gājēju infrastruktūras atjaunošana</t>
  </si>
  <si>
    <t>Ē1.1.4.</t>
  </si>
  <si>
    <t>3.Ē1</t>
  </si>
  <si>
    <t>Grantēto ielu asfaltēšana</t>
  </si>
  <si>
    <t>Ē1.2.1.</t>
  </si>
  <si>
    <t>Grantēto ielu km</t>
  </si>
  <si>
    <t>4.Ē1</t>
  </si>
  <si>
    <t>Ielu asfalta seguma kapitālais remonts</t>
  </si>
  <si>
    <t>Ē1.2.2.</t>
  </si>
  <si>
    <t>5.Ē1</t>
  </si>
  <si>
    <t>Seguma remonts, atjaunošana publiskās vietās un pašvaldības teritorijās</t>
  </si>
  <si>
    <t>6.Ē1</t>
  </si>
  <si>
    <t>Seguma atjaunošana, teritorijas labiekārtošana pilsētas iekškvartālos</t>
  </si>
  <si>
    <t>7.Ē1</t>
  </si>
  <si>
    <t>Jaunu ielu izbūve</t>
  </si>
  <si>
    <t>Jaunu ielu km</t>
  </si>
  <si>
    <t>8.Ē1</t>
  </si>
  <si>
    <t>Slokas savienojuma un Kauguru apejas izbūve</t>
  </si>
  <si>
    <t>Izbūvēts Slokas savienojums ar Kauguriem atbilstoši teritorijas plānojumam un Jūrmalas pilsētas attīstības stratēģijai 2010.–2030. gadam (ja pieejams ES fondu finansējums)</t>
  </si>
  <si>
    <t>Kauguru apvedceļš</t>
  </si>
  <si>
    <t>9.Ē1</t>
  </si>
  <si>
    <t>Tiltu atjaunošana*</t>
  </si>
  <si>
    <t>10.Ē1</t>
  </si>
  <si>
    <t>Dzintaru dzelzceļa pārvada pārbūve</t>
  </si>
  <si>
    <t>11.Ē1</t>
  </si>
  <si>
    <t>Jaundubultu tilta būvniecība</t>
  </si>
  <si>
    <t>Veikta jauna autotilta tehniski ekonomiskā pamatojuma izstrāde</t>
  </si>
  <si>
    <t>Tehniski ekonomiskais pamatojums</t>
  </si>
  <si>
    <t>12.Ē1</t>
  </si>
  <si>
    <t>Jaunu autostāvvietu izbūve pilsētas satiksmes infrastruktūras pilnveidei</t>
  </si>
  <si>
    <t>Ē1.2.3.</t>
  </si>
  <si>
    <t>Jaunas stāvvietas – vismaz 1  vietā</t>
  </si>
  <si>
    <t>13.Ē1</t>
  </si>
  <si>
    <t>Jūrmalas satiksmes drošības uzlabošana</t>
  </si>
  <si>
    <t>SIA “Jūrmalas gaisma”</t>
  </si>
  <si>
    <t>14.Ē1</t>
  </si>
  <si>
    <t>Ielu apgaismošanas elektriskā tīkla atjaunošana/pārbūve</t>
  </si>
  <si>
    <t>Ē1.3.1.</t>
  </si>
  <si>
    <t>15.Ē1</t>
  </si>
  <si>
    <t>Ielu apgaismošanas elektriskā tīkla atjaunošana sakarā ar AS “Sadales tīkls” veikto pārbūvi</t>
  </si>
  <si>
    <t>16.Ē1</t>
  </si>
  <si>
    <t>Paaugstināt ielu apgaismojuma energosistēmas efektivitāti un sekmēt viedu risinājumu integrēšanu apgaismojuma sistēmā</t>
  </si>
  <si>
    <t>17.Ē1</t>
  </si>
  <si>
    <t>18.Ē1</t>
  </si>
  <si>
    <t>Mobilitātes punktu izveide (t.sk. mikromobilitātes)*</t>
  </si>
  <si>
    <t>Izveidoti mobilitātes (t.sk. mikromobilitātes, Park&amp;Ride) punkti</t>
  </si>
  <si>
    <t>JVA Attīstības pārvaldes Tūrisma un uzņēmējdarbības attīstības nodaļa</t>
  </si>
  <si>
    <t>19.Ē1</t>
  </si>
  <si>
    <t>Izveidotas jaunas sabiedriskā transporta pieturvietas visā pilsētā</t>
  </si>
  <si>
    <t>Ē2.2.1.</t>
  </si>
  <si>
    <t>Visā pilsētā uzstādītas jauna dizaina pieturvietas</t>
  </si>
  <si>
    <t>20.Ē1</t>
  </si>
  <si>
    <t>Pašvaldības autoparka atjaunošana ar nulles emisiju vai zemu emisiju transportlīdzekļiem</t>
  </si>
  <si>
    <t>Ē2.3.2.</t>
  </si>
  <si>
    <t>Mainot pašvaldības transportlīdzekļus, iegādāti transportlīdzekļi ar nulles emisiju vai zemu emisiju</t>
  </si>
  <si>
    <r>
      <rPr>
        <sz val="8.5"/>
        <rFont val="Tahoma"/>
        <family val="2"/>
        <charset val="186"/>
      </rPr>
      <t>JVA Audita un kapitāldaļu pārvaldības nodaļas Kapitāldaļu pārvaldīšanas daļa</t>
    </r>
    <r>
      <rPr>
        <strike/>
        <sz val="8.5"/>
        <rFont val="Tahoma"/>
        <family val="2"/>
        <charset val="186"/>
      </rPr>
      <t xml:space="preserve">,
</t>
    </r>
    <r>
      <rPr>
        <sz val="8.5"/>
        <rFont val="Tahoma"/>
        <family val="2"/>
        <charset val="186"/>
      </rPr>
      <t>SIA "Jūrmalas gaisma"</t>
    </r>
  </si>
  <si>
    <t>1.T1</t>
  </si>
  <si>
    <t>T1.1.2.</t>
  </si>
  <si>
    <t>2.T1</t>
  </si>
  <si>
    <t>3.T1</t>
  </si>
  <si>
    <t>T1.4.1.</t>
  </si>
  <si>
    <t>Modernizēti brīvpieejas dzeramā ūdens krāni pilsētā iedzīvotāju un tūristu vajadzībām, kā arī uzskaitīta to padeve</t>
  </si>
  <si>
    <r>
      <rPr>
        <sz val="8.5"/>
        <rFont val="Tahoma"/>
        <family val="2"/>
        <charset val="186"/>
      </rPr>
      <t>JVA Audita un kapitāldaļu pārvaldības nodaļas Kapitāldaļu pārvaldīšanas daļa</t>
    </r>
    <r>
      <rPr>
        <strike/>
        <sz val="8.5"/>
        <rFont val="Tahoma"/>
        <family val="2"/>
        <charset val="186"/>
      </rPr>
      <t xml:space="preserve">,
</t>
    </r>
    <r>
      <rPr>
        <sz val="8.5"/>
        <rFont val="Tahoma"/>
        <family val="2"/>
        <charset val="186"/>
      </rPr>
      <t>SIA "Jūrmalas ūdens"</t>
    </r>
  </si>
  <si>
    <t>4.T1</t>
  </si>
  <si>
    <t>Labiekārtot, attīstīt un pilnveidot Jomas ielu*</t>
  </si>
  <si>
    <t>T1.4.7.</t>
  </si>
  <si>
    <t>Ieviesti projekti, kas sekmēja Jomas ielas attīstību</t>
  </si>
  <si>
    <t>1.T3</t>
  </si>
  <si>
    <t>Veselības tūrisma infrastruktūras uzlabošana Jūrmalas slimnīcā</t>
  </si>
  <si>
    <t>T3.1.4.</t>
  </si>
  <si>
    <t>2.T3</t>
  </si>
  <si>
    <t>Atjaunot un veikt remontdarbus tūrisma informācijas centra ēkā</t>
  </si>
  <si>
    <t>T3.6.2.</t>
  </si>
  <si>
    <t>Atjaunots Tūrisma informācijas centrs Majoros</t>
  </si>
  <si>
    <t>JVA Īpašumu pārvaldes Pašvaldības īpašumu Tehniskā nodrošinājuma nodaļa</t>
  </si>
  <si>
    <t>3.T3</t>
  </si>
  <si>
    <t>Jūrmalas stadiona “Sloka” attīstība</t>
  </si>
  <si>
    <t>T3.11.1.</t>
  </si>
  <si>
    <t>Attīstīta un sakārtota stadiona infrastruktūra</t>
  </si>
  <si>
    <t>Jūrmalas Futbola skola</t>
  </si>
  <si>
    <t>4.T3</t>
  </si>
  <si>
    <t>Slēgtās sporta manēžas izbūve</t>
  </si>
  <si>
    <t>PPP</t>
  </si>
  <si>
    <t>Uzbūvēta slēgtā sporta manēža Slokā</t>
  </si>
  <si>
    <t>Multifunkcionāla slēgtā sporta manēža</t>
  </si>
  <si>
    <t>1.A1</t>
  </si>
  <si>
    <t>Resursu vadības sistēmu izveide un attīstīšana</t>
  </si>
  <si>
    <t>A1.1.7.</t>
  </si>
  <si>
    <t>2.A1</t>
  </si>
  <si>
    <t>Jūrmalas valstspilsētas pašvaldības administratīvo ēku infrastruktūras attīstība</t>
  </si>
  <si>
    <t>A1.1.11.</t>
  </si>
  <si>
    <t>3.A1</t>
  </si>
  <si>
    <t>Dzimtsarakstu nodaļas izveide Kļavu ielā 1A</t>
  </si>
  <si>
    <t>Dzimtsarakstu nodaļa Jūrmalas centrālajā daļā pie jūras. Laulību ceremoniju skaita pieaugums</t>
  </si>
  <si>
    <t>4.A1</t>
  </si>
  <si>
    <t>Jūrmalas iedzīvotāja kartes attīstība</t>
  </si>
  <si>
    <t>A1.2.8.</t>
  </si>
  <si>
    <t>5.A1</t>
  </si>
  <si>
    <t>Pašvaldības operatīvās informācijas centra izveide un attīstība</t>
  </si>
  <si>
    <t>A1.3.1.</t>
  </si>
  <si>
    <t>JPP Operatīvās informācijas centra izveide: videosienas uzstādīšana un instalācija publisku vietu 24/7 videonovērošanai, sabiedriskās kārtības un drošības uzraudzībai</t>
  </si>
  <si>
    <t>Operatīvās informācijas centrs</t>
  </si>
  <si>
    <t>6.A1</t>
  </si>
  <si>
    <t>Jūrmalas valstspilsētas pašvaldības videonovērošanas sistēmas pilnveide</t>
  </si>
  <si>
    <t>A1.3.2.</t>
  </si>
  <si>
    <t>Paplašināts publiskās videonovērošanas tīkls pilsētā</t>
  </si>
  <si>
    <t>JVA Informācijas un komunikācijas tehnoloģiju pārvalde</t>
  </si>
  <si>
    <t>1.A2</t>
  </si>
  <si>
    <t>Līdzdalības budžetēšana*</t>
  </si>
  <si>
    <t>Ieviesta līdzdalības budžetēšana atbilstoši iedzīvotāju iniciatīvai un paustajam atbalstam/ balsojumam</t>
  </si>
  <si>
    <t>Īstenoti vismaz 7 iedzīvotāju iesniegti projekti</t>
  </si>
  <si>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</si>
  <si>
    <t>1 saules enerģijas stacija
iegūstamā jauda 2,1 MWh gadā</t>
  </si>
  <si>
    <t>L1.1.5.
L1.3.4.</t>
  </si>
  <si>
    <t>L3.1.3.
L3.3.1.
L3.3.2.</t>
  </si>
  <si>
    <r>
      <t>Izbūvēts pansionāts (ģimeniskai videi) ar 100 vietām (35 m</t>
    </r>
    <r>
      <rPr>
        <vertAlign val="superscript"/>
        <sz val="8.5"/>
        <rFont val="Tahoma"/>
        <family val="2"/>
        <charset val="186"/>
      </rPr>
      <t xml:space="preserve">2 </t>
    </r>
    <r>
      <rPr>
        <sz val="8.5"/>
        <rFont val="Tahoma"/>
        <family val="2"/>
        <charset val="186"/>
      </rPr>
      <t>uz 1 personu), tajā skaitā ēdināšanas bloks, kā arī iegādāts aprīkojums un tehnika (atbilstoši PSIA “Veselības un sociālās aprūpes centrs “Sloka”” vidēja termiņa darbības stratēģijai 2023.–2025. gadam)</t>
    </r>
  </si>
  <si>
    <t>Uzlabota infrastruktūra, iegādāts autotransports,
pilnveidota materiāltehniskā bāze</t>
  </si>
  <si>
    <t>S2.3.1.
S2.3.2.</t>
  </si>
  <si>
    <t>S3.4.1.
S3.4.2.</t>
  </si>
  <si>
    <t>Ē1.3.1.
Ē1.3.2.</t>
  </si>
  <si>
    <t>Ē1.3.1.
Ē1.3.3.</t>
  </si>
  <si>
    <t>T3.11.3.
T3.11.4.</t>
  </si>
  <si>
    <t>Projekts uzsākts līdz 2023.g.</t>
  </si>
  <si>
    <t>2027.–
2029.</t>
  </si>
  <si>
    <t>Veiktās investīcijas 2023.g.</t>
  </si>
  <si>
    <t>Projekta prioritāte
(A, B, C)</t>
  </si>
  <si>
    <t>Projekta izmaksas
KOPĀ</t>
  </si>
  <si>
    <t>Projekta izmaksas Investīciju plāna periodā</t>
  </si>
  <si>
    <t>JVA Informācijas un komunikācijas tehnoloģiju pārvaldes Sistēmu nodrošinājuma nodaļa</t>
  </si>
  <si>
    <t>PSIA “Kauguru Veselības centrs” infrastruktūras un sniegto pakalpojumu uzlabošana</t>
  </si>
  <si>
    <t>8.P2</t>
  </si>
  <si>
    <t>NURSECOAST-II</t>
  </si>
  <si>
    <t>P2.5.2</t>
  </si>
  <si>
    <t>Starptautisks pētījums, vidēja termiņa rezultātu izvērtējuma konference Jūrmalā 2024. gadā, 
priekšlikumu un izaicinājumu apkopojums notekūdeņu savākšanas un attīrīšanas procesa pilnveidei, lai situāciju ilgtermiņā risinātu teritorijās ar daļēju notekūdeņu novadīšanas tīkla pārklājumu</t>
  </si>
  <si>
    <t>Izbūvēti ūdenspagādes tīkli un pievadi/ atzari pieslēguma izveidei</t>
  </si>
  <si>
    <t>Izveidoti vismaz 3 brīvpieejas dzeramā ūdens krāni pilsētā. Nodrošināta brīvpieejas ūdenskrānu apsaimniekošana un uzturēšana pilsētā uzstādītājiem ūdens krāniem, tai skaitā modernizētajiem.</t>
  </si>
  <si>
    <t>Jūrmalas valstspilsētas pašvaldības ēkas energoefektivitātes paaugstināšana Rūpniecības ielā 19</t>
  </si>
  <si>
    <t>Veiktās investīcijas līdz 2023.g.</t>
  </si>
  <si>
    <t>Jaunu pakalpojumu ieviešana, izmantojot individuālu inovatīvu apkures un aukstuma sistēmu uzstādīšanu (siltumsūkņi, saules kolektori, saules paneļi, kondicionieri)</t>
  </si>
  <si>
    <t>Jūrmalas valstspilsētas administrācijas ēkas pārbūve un energoefektivitātes paaugstināšana
Jomas ielā 1/5</t>
  </si>
  <si>
    <t>Jūrmalas Pirmsskolas izglītības iestādes “Namiņš” energoefektivitātes uzlabošanas pasākumi</t>
  </si>
  <si>
    <t>Attīstīta 1 parka infrastruktūra,
1 brīvā laika pavadīšanas infrastruktūra apkaimē</t>
  </si>
  <si>
    <t>Katrā apkaimē ir 1 brīvā laika pavadīšanai pielāgota publiskā ārtelpa (t.sk. pludmale)</t>
  </si>
  <si>
    <t>1 brīvā laika pavadīšanai labiekārtota infrastruktūra apkaimē</t>
  </si>
  <si>
    <t>Pilnveidota infrastruktūra un inženierkomunikācijas izejās uz jūru</t>
  </si>
  <si>
    <t>Katlumāju attālinātas vadības pieslēgšana pie esošās tālvadības sistēmas (SCADA)</t>
  </si>
  <si>
    <t>Iegādāti pamatlīdzekļi kapitālsabiedrības saimnieciskās darbības nodrošināšanai:
1) ūdensvada un kanalizācijas tīklu pārbūve,
2) kanalizācijas pārsūknēšanas staciju pārbūve,
3) automašīnu iegāde,
4) biroja tehnikas iegāde,
5) nepieciešamo iekārtu iegāde</t>
  </si>
  <si>
    <t>Veikta dūņu apstrādes procesa uzlabošana, apstrādājot dūņas efektīvākā veidā</t>
  </si>
  <si>
    <t>1 energoefektīva pirmsskolas izglītības iestādes ēka</t>
  </si>
  <si>
    <t>Veikta sākumskolas ēkas pilna pārbūve un tai piegulošās teritorijas labiekārtošana</t>
  </si>
  <si>
    <t>1 pilnībā atjaunota vispārējās izglītības iestāde</t>
  </si>
  <si>
    <t xml:space="preserve">Bērnu laukumu un sporta infrastruktūras izveide un atjaunošana atbilstoši identificētai vajadzībai
</t>
  </si>
  <si>
    <t>Lielupes kreisā krasta nostiprinājuma izbūve Lielupes grīvas teritorijā (ieteka jūrā)</t>
  </si>
  <si>
    <t xml:space="preserve">Padziļināts kuģošanas ceļš, nodrošināta Jūrmalas ostas pilnvērtīga darbība. Sasniedzamie rādītāji:
1.zaļā infrastruktūra, kas izveidota vai atjaunināta nolūkā pielāgoties klimata pārmaiņām – 50 ha;
2.jaunizveidota vai nostiprināta piekrastes joslas un upju un ezeru krastu aizsardzība pret plūdiem – 1,2 km;
3.iedzīvotāju skaits, kuriem pieejama jauna vai “zaļā” infrastruktūra (2 km rādiusā) – 6436;
4.iedzīvotāju skaits, kas gūst labumu no pretplūdu pasākumiem – 3773. </t>
  </si>
  <si>
    <t>Asaru parka publiskās ārtelpas attīstība</t>
  </si>
  <si>
    <t>1 atjaunota atvērtā zona (publiskā teritorija) Jūrmalas pilsētvidē</t>
  </si>
  <si>
    <t>JVA Stratēģiskās plānošanas nodaļa</t>
  </si>
  <si>
    <t>SIA “Jūrmalas gaisma”, 
JVA Īpašumu pārvaldes Pilsētsaimniecības un labiekārtošanas nodaļa,
Audita un kapitāldaļu pārvaldības nodaļas Kapitāldaļu pārvaldīšanas daļa,
Attīstības pārvaldes Tūrisma un uzņēmējdarbības attīstības nodaļa, 
Infrastruktūras investīciju projektu nodaļa, 
Inženierbūvju nodaļa.</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</si>
  <si>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 Kopējās projekta īstenošanai nepieciešamās izmaksas 5 237,82 tūkst. EUR tai skaitā Eiropas Savienības un cits ārējais finansējums 1 978,88 tūkst. EUR (ieskaitot Valsts budžeta dotāciju) un pašvaldības līdzfinansējums
3 258,94 tūkst. EUR (ieskatot neattiecināmās izmaksas un ārpus projekta izmaksas). (Lēmums Nr. 401, 23.08.2018.).</t>
  </si>
  <si>
    <t>Pamatojoties uz JVA 11.12.23. vēstuli Nr.1.1-37/23N-5701 “Par 2021.gada 4.augusta būvdarbu līguma Nr.1.2-16.4.2.1/21-928 izbeigšanu” būvdarbi 2023.gadā tika apturēti līdz jauna būvdarbu iepirkuma izsludināšanai. 
2024.gadā būvdarbu iepirkums - finansējuma apjoms tiks precizēts.</t>
  </si>
  <si>
    <t>Izglītības pārvalde (JPII "Bitīte"), 
JVA Īpašumu pārvaldes Pašvaldības īpašumu nodaļa.</t>
  </si>
  <si>
    <t>Veikta pirmsskolas izglītības iestādes ēkas pilna pārbūve un tai piegulošās teritorijas labiekārtošana (2025.–2028. gads)</t>
  </si>
  <si>
    <t xml:space="preserve">Atbilstoši Jūrmalas domes 2023.gada 28.septembra lēmumam Nr.448 (par dalību projektu ideju atlasē) - indikatīvie sagaidāmie rezultāti:  
1. plūdu risku un krasta erozijas mazināšana Jūrmalas pilsētā; 
2. smilšu sanesumu mazināšana Lielupes grīvā;
3. padziļināts kuģošanas ceļš Lielupes grīvā, kas nodrošina patstāvīgu navigāciju, kas ir nepieciešama Jūrmalas ostas turpmākai darbībai.
Projektu plānots realizēt - Eiropas Savienības kohēzijas politikas programmas 2021.-2027. gadam specifiskā atbalsta mērķa 2.1.3 “Veicināt pielāgošanos klimata pārmaiņām, risku novēršanu un noturību pret katastrofām” pasākuma 2.1.3.2. “Nacionālās nozīmes plūdu un krasta erozijas pasākumi”.
</t>
  </si>
  <si>
    <t>Iegādāts īpašums Strēlnieku prospektā 32 ar mērķi, veicot pārbūvi, izvietot ēkā iekļaujošās izglītības iestādi un atbilstošu iekļaujošās izglītības centru (JD 25.10.2022. lēmums Nr.464 "Par Jūrmalas Luda Bērziņa pamatskolas dibināšanu,  reorganizējot Jūrmalas pamatskolu un Jūrmalas Vaivaru pamatskolu"). Saskaņā ar lēmuma 7.punktu ir jāparedz finansējums būvprojekta izstrādei.
Avanss projektēšanai - 138,77 tūkstoši EUR - nav iekļauts JVP 2024.gada budžetā. Atlikušā summa plānota apmaksai 2025.gadā 208,15 tūkstoši EUR. Būvdarbus plānots uzsākts 2026.gadā ar indikatīvo finansējumu 5 948,00 tūkst. EUR.</t>
  </si>
  <si>
    <t>Izglītības pārvalde, 
Jūrmalas Mežmalas pamatskola</t>
  </si>
  <si>
    <t>2024.gadā:
Bērnu rotaļu laukuma izveide JPII Mārīte, Saulīte, Katrīna, Taurenītis (120 000 EUR) - katram bērnu laukumam tiks izstrādāta skice, lai uzstādītu prasītās bērnu rotaļu vai sporta iekārtas.
Dzintaru Mežaparka mazā sporta laukuma pārbūve (110 000 EUR).
Braslas ielas izejā uz jūru pludmalē uzstādīta vingrošanas ierīce (4023,92 EUR).</t>
  </si>
  <si>
    <t>Pilnveidotas 1 peldvieta,
attīstīta 1 peldvieta.</t>
  </si>
  <si>
    <t xml:space="preserve">Atjaunota promenāde Slokā, t.sk. labiekārtojums  un publiskās ārtelpas pilnveide atbilstoši iedzīvotāju vajadzībām. 
</t>
  </si>
  <si>
    <t>Rīcības virziens: Uzņēmējdarbībai pievilcīga vide (T2)</t>
  </si>
  <si>
    <t>1.T2</t>
  </si>
  <si>
    <t>Slokas bijušās papīrfabrikas un  tās piegulošās teritorijas revitalizācija uzņēmējdarbības vides atbalstam</t>
  </si>
  <si>
    <t>T2.3.4.</t>
  </si>
  <si>
    <t xml:space="preserve">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
</t>
  </si>
  <si>
    <t>JVA Inženierbūvju nodaļa,
Stratēģiskās plānošanas nodaļa, 
Tūrisma un uzņēmējdarbības attīstības nodaļa
Īpašumu pārvaldes Pilsētsaimniecības un labiekārtošanas nodaļa,
Pilsētplānošanas pārvalde,
SIA “Jūrmalas gaisma”, 
SIA "Jūrmalas ūdens",
JVA Audita un kapitāldaļu pārvaldības nodaļas Kapitāldaļu pārvaldīšanas daļa.</t>
  </si>
  <si>
    <t>Daudzfunkcionāla dabas tūrisma centra jaunbūve un meža parka labiekārtojums Ķemeros</t>
  </si>
  <si>
    <t>Revitalizēta degradēta teritorija līdz 15,74 ha platībā</t>
  </si>
  <si>
    <t>Papildināta iebraukšanas sistēma, iebraukšanas e-pakalpojumu uzlabojumi atbilstoši caurlaides režīma ieviešanai visa gada garumā.</t>
  </si>
  <si>
    <t>Projekta mērķis ir atbilstoši attīrītu notekūdeņu atkārtota izmantošana dabā, tādējādi ilgtspējīgi un lietderīgi izmantojot pieejamos ūdens resursus. 
Projektā  veikta virkne dažādu paraugu testēšana laboratorijas apstākļos, lai noskaidrotu iespējamos riskus un izaicinājumus, izmantojot atbilstoši attīrītos notekūdeņus;
Savukārt projekta īstenošanas vidusdaļā plānota atkārtoti izmantojamā ūdens pielietošana pilsētas apstādījumu zonās, lai tādējādi veicinātu ūdens resursa lietderīgu izmantošanu, kā arī veicinātu zaļo risinājumu ieviešanu pilsētvidē.</t>
  </si>
  <si>
    <t xml:space="preserve">Projekta ieviešana uzsākta, projekts iekļauts apstiprinātajā SIA "Jūrmalas ūdens" vidēja termiņa darbības stratēģijā.
Projekts ieviešanas un finansējuma izlietošanas uzraudzības ziņā ir identisks investīciju plānā iekļautajam projektam "ReNutriWater"
Projekta laikā sadarbībā ar projekta pārrobežu partneriem tiek izstrādāti pētījumi un rasti risinājumu iespējamie modeļi notekūdeņu piesārņojuma slodzes mazināšanai Baltijas jūras piekrastes teritorijā ar CE &lt;2000 un vienlaikus izteiktu sezonālo tūrismu. </t>
  </si>
  <si>
    <t>Telpu atjaunošanas darbi, siltummezgla atjaunošanas remontdarbi - Jaundubultu pamatskolā, Kauguru vidusskolā, Mežmalas vidusskolā, Majoru viduskolā, Ķemeru pamatskolā, Jūrmalas Valsts ģimnāzijā.</t>
  </si>
  <si>
    <t>Pašvaldības īpašumu pārvaldīšanas centrs</t>
  </si>
  <si>
    <t>Turniketu uzstādīšana, ēdināšanas sistēmas uzstādīšana, iedzīvotāju līdzdalības/iesaistes platformas izveide.</t>
  </si>
  <si>
    <t>2024.gadā:
1. Projektēšana:
-tiek turpināts - veloceliņa seguma atjaunošanai gar dzelzceļu no Jūrmalas administratīvās teritorijas līdz Priedaines dzelzceļa stacijai, un tās ietvaros veicamā autoruzraudzība (Rubika celiņš);
-Pērkona ielas veloceļa pārbūve posmā no Viestura ielas līdz Rīgas ielai (posmi, ~90m);
- veloceliņa izbūvei gar Lielo prospektu no Priedaines stacijas līdz Babītes ielai, ieskaitot dzelzceļa pārbrauktuvi Babītes ielā, Jūrmalas valstspilsētā un tās ietvaros veicamā autoruzraudzība.</t>
  </si>
  <si>
    <t>2024.gadā:
Seguma atjaunošana:
-Gājēju celiņš no Slokas ielas  līdz Sociālās integrācijas aģentīvai (~128);
-Viestura iela no Dārzkopības  ielas līdz Pērkona ielai (~292m).
Būvdarbi:
-Gājēju ietves izbūve Jūrkalnes ielā un Mežmalas ielā (atbilstoši 2019.gadā izstrādātajam būvprojektam).</t>
  </si>
  <si>
    <t xml:space="preserve">2024.gadā:
Projektēšana:
-Draudzības ielas no Talsu šosejas līdz Zvārtas ielai;
-Ezeru iela no Ģertrūdes prospekta līdz Slokas ielai un tālāk līdz peldvietai;
- Kalēju iela no dzelzeļa sliedēm līdz Slokas ielai;
-Grāvju iela no dzelzceļa sliedēm līdz Mētru ielai;
- Lauku iela no Rūpniecības ielas līdz Pļaviņu ielai;
-Priežu iela no Asaru prospekta līdz Vasaras ielai.
</t>
  </si>
  <si>
    <t>2024.gadā:
1.Satiksmes organizācijas uzlabojumiem Tallinas ielas posmā no Satiksmes ielas līdz Līču ielai (ēkai Tallina ielā 5).
2.Projektēšana:
-Tukuma iela un E.Dārziņa iela posmā no Katedrāles ielas līdz Brocēnu ielai un kvartāla robežās Bišu ielas un Rucavas ielas brauktuves un ietves atjaunošana;
-Pils ielas pārbūve;
-Kāpu ielas pārbūve, no Dārzu ielas līdz Skautu ielai;
3.Būvdarbi:
-Satiksmes organizācijas uzlabošana Kr.Valdemāra ialā no Liepupes ielas līdz Friča Brīvzemnieka ielai, Jūrmalā.
4.Seguma atjaunošana:
-Juglas iela, posmā no Dubultu prospekta līdz izejai uz jūras pludmali (~200m);
- Piestātnes ielas seguma atjaunošana posmā no kāpām līdz Edinburgas prospektam (t.sk. atjaunota LKT sistēma). 
-Edinburgas prospekts no 2.līnijas līdz 6.līnijai (~480m);
-Dzirnavu iela no Slimnīcas ielas līdz Vēsmas ielai (~610m);</t>
  </si>
  <si>
    <t>2024.gadā:
Būvdarbi:
-Autostāvvietu paplašināšana un seguma atjaunošana pie daudzīvokļu namiem Nometņu ielā 11 un Nometņu ielā 7.</t>
  </si>
  <si>
    <t>Jaunu ielu izbūve notiek atbilstoši Ceļu fonda izlietošanas programmai (trīs gadu periodā).
2024.gadā nav plānots veikt aktivitātes.</t>
  </si>
  <si>
    <t>Jaunu stāvvietu izbūve atbilstoši Ceļu fonda izlietošanas programmai (trīs gadu periodā).
Nav plānotas aktivitātes 2024.gadā.</t>
  </si>
  <si>
    <t xml:space="preserve">JVA Attīstības pārvaldes Inženierbūvju nodaļa, </t>
  </si>
  <si>
    <t>SIA "Jūrmalas gaisma"
JVA Audita un kapitāldaļu pārvaldības nodaļas Kapitāldaļu pārvaldīšanas daļa</t>
  </si>
  <si>
    <t>2024. gadā veikta: 
- atjaunošana Ormaņu iela (Turaidas iela - Jaunā iela), 400m;
2025. gadā veikta:
1) atjaunošana Dubultu prospekts no Baznīcas ielas līdz Mellužu prospektam, 2800m.</t>
  </si>
  <si>
    <t xml:space="preserve">Paaugstināta ielu apgaismojuma energosistēmas efektivitāte un sekmēta viedu risinājumu integrēšana apgaismojuma sistēmā pilsētā.
</t>
  </si>
  <si>
    <t>2024.gadā:
Veikta energoefektivitātes prasībām neatbilstošo gaismekļu nomaiņa (286 gab.) uz gaismekļiem ar gaismu izstarojošo diožu tehnoloģiju (LED gaismekļiem), kas aprīkoti arī ar apgaismojuma līmeņa regulēšanas iespējām, kā rezultātā samazinot oglekļa dioksīda emisijas vismaz 18,82423 tonnas CO2 /gadā. Saskaņā ar 
Jūrmalas domes 2023. gada 30.marta lēmums Nr.111 "Par Emisijas kvotu izsolīšanas instrumenta aktivitātes “Siltumnīcefekta gāzu emisiju samazināšana pašvaldību publisko teritoriju apgaismojuma infrastruktūra” projekta “Siltumnīcefekta gāzu emisiju samazināšana Jūrmalas valstspilsētas pašvaldības publisko
teritoriju apgaismojuma infrastruktūrā” īstenošanu"</t>
  </si>
  <si>
    <t>Oglekļa dioksīda emisijas samazinājums Jūrmalā vismaz 18,82423 tonnas CO2 /gadā.</t>
  </si>
  <si>
    <t>JVA Īpašumu pārvaldes Nodokļu nodaļa, 
Jūrmalas pašvaldības policija</t>
  </si>
  <si>
    <t>JVA Īpašumu pārvaldes Pilsētsaimniecības un labiekārtošanas nodaļa,
Attīstības pārvaldes Stratēģiskās plānošanas nodaļa, 
Inženierbūvju nodaļa.</t>
  </si>
  <si>
    <t>Jūrmalas ostas pārvalde
JVA Attīstības pārvalde Stratēģiskās plānošanas nodaļa, 
Infrastruktūras investīciju projektu nodaļa,
 Inženierbūvju nodaļa.</t>
  </si>
  <si>
    <t>2024.gadā:
JPII - Namiņš, Madara, Ābelīte, Podziņa, Zvaniņš, Lācītis, Mārīte, Saulīte - siltummezglu pārbūve  un citi atjaunošanas darbi.</t>
  </si>
  <si>
    <t>Izglītības pārvalde, 
Jūrmalas Majoru vidusskola</t>
  </si>
  <si>
    <t>JVA Pašvaldības īpašumu tehniskās uzturēšanas nodaļa</t>
  </si>
  <si>
    <t xml:space="preserve">Pārbūvēts un atjaunots gājēju un velosipēdu ceļš 4.82 kilometru garumā posmā no Jaunķemeru pludmales kāpu zonas līdz atjaunotā Ķemeru kultūrvēsturiskā parka teritorijai.
</t>
  </si>
  <si>
    <t>Projekta īstenošana atbilstoši Jūrmalas domes 2023.gada 27.aprīļa lēmumam Nr.160 "Par Apvārsnis Eiropa 2021-2027 “Iekļaujošas, drošas, pieejamas un ilgtspējīgas pilsētas mobilitātes projektēšana” projekta “Inovatīvi mobilitātes risinājumi zaļai un drošai pilsētvidei” īstenošanu". 
2026.-2027.gadā paredz uzlabot drošības zonu pie Jūrmalas Pumpuru vidusskolas un Jūrmalas Jaundubultu pamatskolas, kā arī Poruka prospektā (posmā starp abām skolām). Finansējums 110 tūkst.EUR apjomā, paredzēts infrastruktūras pilnveidei.</t>
  </si>
  <si>
    <t>JVA Attīstības pārvaldes Inženierbūvju nodaļa,
Infrastruktūras investīciju projektu nodaļa, 
JVA Audita un kapitāldaļu pārvaldības nodaļas Kapitāldaļu pārvaldīšanas daļa,
SIA "Jūrmalas gaisma"</t>
  </si>
  <si>
    <t>2024.gadā nav plānoti ieguldījumi infrastuktūrā.</t>
  </si>
  <si>
    <t>Energoefektivitātes pasākumi ūdensapgādes objektos 
(1. “Energoefektivitātes pasākumi ēkām Jūrmalā, Promenādes ielā 1a”;
1.2. “Energoefektivitātes pasākumi biroja ēkai Jūrmalā, Nometņu ielā 5a”;)</t>
  </si>
  <si>
    <r>
      <t xml:space="preserve">Pašvaldība, gatavojot projekta ideju, apzināja mērķa grupu vajadzības, apkopojot iedzīvotāju iesūtītos priekšlikumus (ir saņemti 68 iedzīvotāju priekšlikumi), kā arī tiekoties ar iedzīvotājiem 2023. gada 15. novembrī. 
Parka infrastruktūra tiks papildināta ar dzeramā ūdens brīvkrānu, āra trenažieriem, apgaismojumu, meliorācijas risinājumiem un labiekārtojuma elementiem. Projektā izmantotie risinājumi veidos Asaru parka publisko ārtelpu daudzpusīgu un pievilcīgu parka apmeklētājiem.
</t>
    </r>
    <r>
      <rPr>
        <i/>
        <sz val="8.5"/>
        <rFont val="Tahoma"/>
        <family val="2"/>
        <charset val="186"/>
      </rPr>
      <t>Projekts iesniegts 01.12.2023.: “Eiropas Savienības kohēzijas politikas programmas 2021.–2027. gadam 5.1.1. specifiskā atbalsta mērķa “Vietējās teritorijas integrētās sociālās, ekonomiskās un vides attīstības un kultūras mantojuma, tūrisma un drošības veicināšana pilsētu funkcionālajās teritorijās” 5.1.1.3. pasākuma “Publiskās ārtelpas attīstība”.</t>
    </r>
    <r>
      <rPr>
        <sz val="8.5"/>
        <rFont val="Tahoma"/>
        <family val="2"/>
        <charset val="186"/>
      </rPr>
      <t xml:space="preserve">
</t>
    </r>
    <r>
      <rPr>
        <i/>
        <sz val="8.5"/>
        <rFont val="Tahoma"/>
        <family val="2"/>
        <charset val="186"/>
      </rPr>
      <t>Jūrmalas domes 2023.gada 28.septembra lēmums Nr.430 par dalību projektu konkursā.</t>
    </r>
  </si>
  <si>
    <t>Iedzīvotājiem brīvā laika pavadīšanai pielāgota publiskā ārtelpa (t.sk. bērnu rotaļlaukums un brīvpieejas sporta laukums u.c.) Ideju plānots iesniegt 2024.gadā Eiropas Jūrlietu, zvejniecības un akvakultūras fonda finansējuma saņemšanai, pieņemot atsevišķu Jūrmalas domes lēmumu par dalību projektu konkursā.</t>
  </si>
  <si>
    <t>Dušas, pārģērbšanās kabīnes, norādes, atkritumu konteineri utt.
Atbilstoši 2021.gada līgumam - ikgadēji ieguldījumi jaunu pārģērbšanās kabīņu izgatavošanā (8295 EUR).</t>
  </si>
  <si>
    <r>
      <t xml:space="preserve">Pilnveidots apgaismojums, atjaunotas laipas, nodrošinātas inženierkomunikācijas utt.
2024.gadā:
Jaunu koka laipu izgatavošanai izejās uz jūru. </t>
    </r>
    <r>
      <rPr>
        <i/>
        <sz val="8.5"/>
        <rFont val="Tahoma"/>
        <family val="2"/>
        <charset val="186"/>
      </rPr>
      <t xml:space="preserve">2023. gada 6-8. oktobra vētras postījumu rezultātā salauztas koka laipas izejās uz jūru visā pludmales garumā, nepieciešams izgatavot 220 gab. jaunus koka laipu posmus (40 044,40 EUR).
</t>
    </r>
  </si>
  <si>
    <r>
      <t xml:space="preserve">2024.-2026.gadā piesaistīt ārējo finanšu līdzekļu finansējumu:
*Ezeru ielas peldvietas infrastruktūras pilnveide un pielāgošana cilvēkiem ar funkcionāliem traucējumiem, atbilstoši iespējām un ārējā finansējumā avotu pieejamībai;
*Labiekārtotas peldvietas izveide Slokā pie Lielupes, atbilstoši iedzīvotāju ierosinājumiem ar Eiropas Jūrlietu, zvejniecības un akvakultūras fonda finansējumu. 
</t>
    </r>
    <r>
      <rPr>
        <i/>
        <sz val="8.5"/>
        <rFont val="Tahoma"/>
        <family val="2"/>
        <charset val="186"/>
      </rPr>
      <t>Kad tiks pieņemts Jūrmalas domes lēmums par dalību konkrētā projekta konkursā, tiks izveidots atsevišķs Investīciju projekts.</t>
    </r>
  </si>
  <si>
    <t>JVA Attīstības pārvaldes Infrastruktūras investīciju projektu nodaļa, 
Stratēģiskās plānošanas nodaļa,
Tūrisma un uzņēmējdarbības attīstības nodaļa.</t>
  </si>
  <si>
    <t>Lielupes grīvas kuģu kanāla padziļināšanas darbi. 
Lielupes grīvas kuģa kanālu nepieciešams ikgadēji padziļināt, lai nodrošinātu drošu kuģošanu un novērstu iespējamus plūdu draudus. 2023. gadā darbi netika veikti un pašvaldībai tiks atgriezts piešķirtais finansējums EUR 87 000 apmērā. Paredzamā cena noteikta atbilstoši veiktam aprēķinam, jo 2023. gadā veiktie iepirkumi tika izbeigti bez rezultāta. 
2024.-2025.gadā - plānots iesniegt projekta pieteikumu Eiropas Jūrlietu, zvejniecības un akvakultūras fonda (aktivitāte provizoriski ir sasaistē arī ar IP projektu - 3.P2) saņemšanai, lai ikgadēji veiktu padziļināšanas darbus.</t>
  </si>
  <si>
    <t>JVA Īpašumu pārvalde;
Attīstības pārvalde.</t>
  </si>
  <si>
    <t>Sakārtota un uzlabota lietus ūdens kanalizācijas un meliorācijas sistēma.
Lietus ūdens kanalizācijas sūkņu staciju pārbūve.</t>
  </si>
  <si>
    <t>Ūdensapgādes un kanalizācijas tīkliem var pieslēgties Dzintari un Majori, Buļļuciems - Bulduri, Dubulti - Pumpuri, Valteri un Krastciems, Asari, Jaunķemeri - Ķemeri apkaimēs.
Tīklu izbūve turpinās Bražciems - Bulduri, Asari - Ķemeri, Sloka un Vaivari, Kaugurciems un Slokas apkaimēs.
Pieslēgti 7200 deklarētie Jūrmalas iedzīotāji, kam līdz projekta aktivitāšu īstenošanai ūdenssaimniecības tīkli un līdz ar to centralizētais kanalizācijas pakalpojums nebija pieejams</t>
  </si>
  <si>
    <t>Saules paneļu uzstādīšana izbūvētajos ūdensap- gādes objektos, atjaunojamās enerģijas īpatsvara palielināšanai. Tiks realizēts, ja tiks piesaistīts ES fondu līdzfinansējums vai cits ārējais finansējums
Energoefektitātes pasākumi ēkām Promenādes ielā 1a un Nometņu ielā 5a, Jūrmalā (siltinātas četras atsevišķas SIA "Jūrmalas ūdens" īpašumā esošas ēkas, kas tiek izmantotas ūdenssaimniecības pakalpojumu nodrošināšanai pilsētā. Trīs ēkas atrodas Jūrmalā, Promenādes ielā 1a, viena ēka Jūrmalā, Nometņu ielā 5a - projekts pieteikuma sagatavošanas stadijā, ieviešana plānota 2024. un 2025. gadā. Attiecināmo izmaksu atbalsta likme 100%.)</t>
  </si>
  <si>
    <t>Atjaunots spiedvads vai atsevišķi tā posmi. Tiks realizēts, ja tiks piesaistīts ES fondu līdzfinansējums vai cits ārējais finansējums
Projektā plānota spiedvada Lielupe - Daugavgrīva rekonstrukcija, notekūdeņu novadīšanas procesa nodrošināšanai un vides risku mazināšanai potenciālo avāriju gadījumā (2024. gada laikā plānota būvprojekta izstrāde spiedvada rekonstrukcijai, ar sekojošu būvdarbu fāzi 2025. un 2026. gadā).</t>
  </si>
  <si>
    <t>Atjaunots spiedvads vai atsevišķi tā posmi
Spiedvada (11 km) vai atsevišķu tā posmu rekonstrukcija</t>
  </si>
  <si>
    <t xml:space="preserve">Jūrmalas valstspilsētas administrācija: finanšu līdzekļi konkursa kārtībā piešķirti daudzdzīvokļu dzīvojamo māju energoauditiem, tehniskās apsekošanas atzinumiem un būvprojektu izstrādei atbilstoši JD 2022.gada 25.oktobra saistošajiem noteikumiem Nr.50 "Par Jūrmalas valstspilsētas pašvaldības līdzfinansējuma apjomu un tā piešķiršanas kārtību daudzdzīvokļu dzīvojamo māju energoefektivitātes uzlabošanas pasākumu veikšanai"
2024. gadā ir iespējams pieteikt projektu finansējuma saņemšanai visa gada laikā, pēc projektu izskatīšanas tiks veiktas nepieciešamās darbības, lai paredzētu 2024.gada budžeta finansējuma projekta īstenošanas uzsākšanai. Vienai biedrībai līdz 7 tūkst. EUR. </t>
  </si>
  <si>
    <t xml:space="preserve">Labiekārtota sporta zāle: pārbūvēta ventilācijas un apkures sistēma, atjaunots zāles grīdas segums, pārbūvēts apgaismojums, elektrība, vājstrāva, veikts zāles, ģērbtuvju un balkona kosmētiskais remonts.
2022.gadā pabeigts būvprojekts. Ir nepieciešams uzsākt būvdarbus 2024.gadā, ņemot aizdevumu. Indikatīvi tiek plānots uz 2024.gadu - nav iekļauts JVP 2024.gada budžetā. </t>
  </si>
  <si>
    <t>Atjaunots stadions (tajā skaitā mākslīgā zāliena seguma futbollaukums 60x40 m, sintētiskā seguma skrejceliņš, multifunkcionāls spēļu laukums, pludmales volejbola laukums, tāllēkšanas bedre, vingrošanas laukums, treneru telpa un inventāra noliktava, apgaismojums, bruģēti celiņi).
2023.gada 6.oktobrī noslēgts Aizdevuma līgums.
2023.gada 8.septembrī noslēgts Būvdarbu līgums.
2023.gada 14.septembrī noslēgts Pakalpojuma līgums par būvuzraudzības pakalpojumiem.
Pilnībā izpilde tiek plānota  2024.gadā.</t>
  </si>
  <si>
    <t xml:space="preserve">Atjaunots stadions (tajā skaitā mākslīgā zāliena futbollaukums 60x40 m, sintētiskā seguma skrejceliņš, multifunkcionāls spēļu laukums, pludmales volejbola laukums, tāllēkšanas bedre, vingrošanas laukums, treneru telpa un inventāra noliktava, apgaismojums, bruģēti celiņi).
2023.gada 10.maijā noslēgts Būvdarbu līgums.
2023.gada 18.maijā noslēgts Pakalpojuma līgums par būvuzraudzības pakalpojumiem.
2023.gada 10.augustā noslēgts Aizdevuma līgums.
Orientējoši būvdarbu pabeigšana un objekta nodošana ekspluatācijā ir plānota 2024. gada 2.pusgadā.
</t>
  </si>
  <si>
    <t>Atjaunota āra sporta infrastruktūra/stadions
Jūrmalas Ķemeru pamatskola lūdz iekļaut būvprojekta izstrādes uzsākšanu Jūrmalas Ķemeru pamatskolas stadionam.</t>
  </si>
  <si>
    <t>Veikta Jūrmalas Aspazijas pamatskolas (no 2021.gada 15. jūnija) skolas ēkas pārbūve un sporta zāles
piebūves izbūve, realizējot būvprojektu “Lielupes pamatskolas pārbūves un sporta zāles piebūve”. 2021.gadā ir uzsākti būvdarbi, kurus plānots pabeigt 2024.gadā.
2024.gadā:
Jūrmalas Aspazijas pamatskolas pārbūves pabeigšana.
Mēbeļu iepirkums - 2milj.EUR. - iekļauts 2024.gadā kā cits finansējums - indikatīvi nepieciešamais.</t>
  </si>
  <si>
    <t>Atjaunota Bērnu un jauniešu interešu centra fasāde, iekštelpas. Veikti labiekārtošanas darbi.
BJIC atjaunošanas darbi Zemgales 4 un Lielupes 21, pieslēgšanās ūdensapgādei un kanalizācijai.</t>
  </si>
  <si>
    <t>2024.gadā nav plānots realizēt infrastruktūras projektus (finansējums paredzēts uzņemto saistību segšanai saistībā ar būvprojekta sadalīšanu kārtās).
Atjaunošnas remonta darbi Jūrmalas muzejā, Tirgoņu ielā 29 un Jūrmalas Brīvdabas muzejs vēsturiskā jumta atjaunošana, Tīklu iela 1A.</t>
  </si>
  <si>
    <t>Paplašināts Dienas aprūpes centrā Dūņu ceļā 2 pieejamo sociālo pakalpojumu klāsts, veicot telpu pārbūvi, atjaunošanu un aprīkošanu un nodrošinot pakalpojumu pieejamību 30 personām ar garīga rakstura traucējumiem.
Jūrmalas pilsētas domes 2019.gada 19.decembra lēmums Nr. 658 (par projekta īstenošanu).</t>
  </si>
  <si>
    <t>Izveidots jauns grupu dzīvoklis 8 personām ar garīga rakstura traucējumiem Hercoga Jēkaba ielā 4. 
Jūrmalas pilsētas domes 2019.gada 19.decembra lēmums Nr.658  (par projekta īstenošanu).</t>
  </si>
  <si>
    <t>Pārbūvēts B korpuss, iegādāts jauns inventārs un tehnika (atbilstoši PSIA “Veselības un sociālās aprūpes centrs “Sloka”” vidēja termiņa darbības stratēģijai 2023.–2025. gadam).
PSIA "Veselības un sociālās aprūpes centrs - Sloka" korpusa K-1 (B korpuss) pārbūves būvprojekta autoruzraudzība.</t>
  </si>
  <si>
    <t>Pārbūvēta 1 ēka, iegūts 1 rehabilitācijas centrs,  400 m2 telpu</t>
  </si>
  <si>
    <t>Uzlabota saimniecības ēkas energoefektivitāte (sienu, jumta siltināšana, logu nomaiņa, saules kolektoru uzstādīšana), B korpusa pagrabstāva renovācija, iegādātas dažādas medicīnas iekārtas, mēbeles, IKT, 3 elektromobiļi (atbilstoši SIA “Jūrmalas slimnīca” vidēja termiņa darbības stratēģijai 2023.–2025. gadam).
(plānots pabeigt būvprojekta izstrādi līdz 2023.g. beigām)
ēku energoefektivitātes palielināšanai pieejams ES fondu finansējums.</t>
  </si>
  <si>
    <t>3 elektromobiļi mājas aprūpes pakalpojumu sniegšanas nodrošināšanai
samazināti siltuma zudumi, samazināts gāzes patēriņš ūdens uzsildīšanai, renovēta saimniecības ēka
renovēti 1014 m2 telpu</t>
  </si>
  <si>
    <t>Pārbūvētas/atjaunotas glābšanas stacijas. Uzstādītas mobilās glābšanas stacijas.
Glābšanas staciju remontdarbi (Bulduri, Kauguri) 27 580,46 EUR.
Glābšanas staciju būvdarbi (110 000 EUR).</t>
  </si>
  <si>
    <t xml:space="preserve">Ikgadējie nepieciešamie atjaunošanas darbi. Saraksts tiek precizēts ar kārtējo Investīciju plānu.
Jūrmalas valstspilsētas pašvaldības īpašumā esošo dzīvokļu remonta darbi - dzīvojamās ēkas pamatu siltināšanas darbi Kr. Barona ielā 23A, 2024. gadā tiek plānots remontēt 31 dzīvojamās telpas (dzīvokļi) no kurām 31 ir nepieciešams remonts. </t>
  </si>
  <si>
    <t>2024.gadā:
- Raiņa ielā 110 labiekārtošana un vides objekta "Kauguru mezgls" uzstādīšana, 
- Dzintaru mežaparka bruģēto gājēju celiņu un skrituļošanas trases seguma atjaunošana.</t>
  </si>
  <si>
    <t>2024.gadā:
Būvdarbi:
-Tilta pār Vecsloceni pārbūve, Dzirnavu ielā;
Projektēšana un būvprojekta ekspertīze:
-Priedaines pārvada atjaunošana, Lielupē.</t>
  </si>
  <si>
    <t>Pārbūvēts Dzintaru dzelzceļa pārvads. 
2024.-2025.gadā plānoti pārbūves darbi (t.sk.  gājēju celiņu, veloceliņu un autostāvvietu Dzintaru dzelzceļa pārvadam piekrītošajos zemes nodalījumos).</t>
  </si>
  <si>
    <t>Pārbūvēta pilsētas maģistrālā iela/ pārvads
Pārbūvēti gājēju celiņi, veloceliņi un izveidotas autostāvvietas (75 vieglām automašīnām un 12 autobusiem).</t>
  </si>
  <si>
    <t>Nomainīti satiksmes vadības kontrolieri, iestatīti “zaļie viļņi”, sinhronizēti luksofori, izveidoti regulējami krustojumi, t.sk.gājēju pārejas, u.c.
Pārejošās saistības:
1.Projektēšana:
-Luksoforu objektu izbūve Dubultu prospekta, Strēlnieku prospekta un Upes ielas krustojumā;
-Luksoforu objekta izbūvei Muižas iela un Rīgas ielas krustojumā;
-Luksoforu objekta izbūvei Kronvalda ielās un Strēlnieku prospekta krustojumā;
-Luksoforu objekta izbūvei Asaru prospekta un Atbalss ielas krustojumā.
Autoruzraudzība:
-Gājēju pārejas pār dzelzceļu izbūve Atbalss ielā (sadarbībā ar Latvijas dzelzceļu).
Būvdarbi:
-Gājēju pārejas pār dzelzceļu izbūve Turaidas ielā (sadarbībā ar Latvijas dzelzceļu).
Būvuzraudzība:
-Gājēju pārejas pār dzelzceļu izbūve Turaidas ielā (sadarbībā ar Latvijas dzelzceļu).</t>
  </si>
  <si>
    <t>Ielu apgaismošanas elektrotīkla atjaunošana atbilstoši AS “Sadales tīkls” veiktajai pārbūvei.
Ielu apgaismošanas elektrisko tīklu pārbūve, atbilstoši pieejamajam budžetam.</t>
  </si>
  <si>
    <t>Apgaismotas pilsētā līdz šim neapgaismotās ielas.
2024.gadā: 
Apgaismojuma līnijas izbūve Zivju ielā no Daugavpils ielas līdz Dzirnavu ielai, 500 m.</t>
  </si>
  <si>
    <t>Labiekārtota meža parka teritorija, izbūvētas telpas un izveidota centra pastāvīgā ekspozīcija (I kārta), t.sk. aprīkotas telpas, kas nepieciešamas pakalpojuma sniegšanai.
Projekta īstenošana ITI SAM 5.6.2. apturēta, jo 2023.gada 31.decembrī beidzas ES fondu plānošanas periods. Finansējums no ERAF tiks atgriezts.
No 2024.gada plānots projektu īstenot pa daļām - labiekārtot meža parka teritoriju piesaistot Eiropas Jūrlietu, zvejniecības un akvakultūras fonda finansējumu. 
Daudzfunkcionāla dabas tūrisma centra jaunbūvi (precizējot nosaukumu) plānots iesniegt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 (2. un/vai 3.kārta).</t>
  </si>
  <si>
    <t xml:space="preserve">Labiekārtota meža parka teritorija, izbūvētas telpas un izveidota centra pastāvīgā ekspozīcija (I un II  kārta), t.sk. aprīkotas telpas, kas nepieciešamas pakalpojuma sniegšanai.
Projekta īstenošana ITI SAM 5.5.1. apturēta, jo 2023.gada 31.decembrī beidzas ES fondu plānošanas periods. Finansējums no ERAF tiks atgriezts.
</t>
  </si>
  <si>
    <r>
      <t xml:space="preserve"> 1.Bijušās Slokas papīrfabrikas teritorijā un tās tiešā tuvumā sakārtota nodrošināta industriālo pieslēgumu ierīkošana un to saistītās jaudas palielināšana (tai skaitā  dzeramā ūdens apgāde un kanalizācija, elektroenerģija); pilnveidota ceļu satiksmei paredzētā infrastruktūra.
2.Labiekārtots Lielupes krasts pie bijušās Slokas papīrfabrikas (t.sk. izveidots gājēju/veloceliņš) - nodrošināta iespēja attīstīt ūdensportu, tūrisma pakalpojumus utt.
</t>
    </r>
    <r>
      <rPr>
        <i/>
        <sz val="8.5"/>
        <rFont val="Tahoma"/>
        <family val="2"/>
        <charset val="186"/>
      </rPr>
      <t>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t>
    </r>
  </si>
  <si>
    <t>Jūrmalas valstspilsētas pašvaldības administratīvo ēku infrastruktūras pilnveides pasākumi tiek atspoguļoti, veicot precizējumus Investīciju plānā.
Jūrmalas Gaisma: Uzstādīts angārs Pļavu ielā 11, Jūrmalā, ar mērķi radīt vietu drošai pilsētas gaismas dekoru uzglabāšanai, teritorijas sakārtošanai;
Izbūvēts dispečeru birojs Pļavu 13/15, Jūrmalā, ar mērķi samazināt uzņēmuma kopējos komunālos izdevumus;
Daļēji atjaunots autoparks - kravas furgonu iegāde.</t>
  </si>
  <si>
    <t>JVA Attīstības pārvaldes Stratēģiskās plānošanas nodaļa,
Pilsētplānošanas pārvalde,
Īpašumu pārvaldes Pilsētsaimniecības un labiekārtošanas nodaļa,
SIA “Jūrmalas gaisma”, 
JVA Audita un kapitāldaļu pārvaldības nodaļas Kapitāldaļu pārvaldīšanas daļa.</t>
  </si>
  <si>
    <t xml:space="preserve"> 2. pielikums
Jūrmalas valstspilsētas pašvaldības investīciju plānam 2023. - 2029. gadam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</si>
</sst>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b/>
      <sz val="14"/>
      <name val="Tahoma"/>
      <family val="2"/>
      <charset val="186"/>
    </font>
    <font>
      <b/>
      <sz val="8.5"/>
      <name val="Tahoma"/>
      <family val="2"/>
      <charset val="186"/>
    </font>
    <font>
      <sz val="8.5"/>
      <name val="Tahoma"/>
      <family val="2"/>
      <charset val="186"/>
    </font>
    <font>
      <vertAlign val="subscript"/>
      <sz val="8.5"/>
      <name val="Tahoma"/>
      <family val="2"/>
      <charset val="186"/>
    </font>
    <font>
      <strike/>
      <sz val="8.5"/>
      <name val="Tahoma"/>
      <family val="2"/>
      <charset val="186"/>
    </font>
    <font>
      <vertAlign val="superscript"/>
      <sz val="8.5"/>
      <name val="Tahoma"/>
      <family val="2"/>
      <charset val="186"/>
    </font>
    <font>
      <sz val="8.5"/>
      <name val="Trebuchet MS"/>
      <family val="2"/>
      <charset val="186"/>
    </font>
    <font>
      <sz val="10"/>
      <name val="Arial"/>
      <family val="2"/>
      <charset val="186"/>
    </font>
    <font>
      <i/>
      <sz val="8.5"/>
      <name val="Tahoma"/>
      <family val="2"/>
      <charset val="186"/>
    </font>
  </fonts>
  <fills count="34">
    <fill>
      <patternFill patternType="none"/>
    </fill>
    <fill>
      <patternFill patternType="gray125"/>
    </fill>
    <fill>
      <patternFill patternType="solid">
        <fgColor rgb="FF94D621"/>
      </patternFill>
    </fill>
    <fill>
      <patternFill patternType="solid">
        <fgColor rgb="FFEDEDED"/>
      </patternFill>
    </fill>
    <fill>
      <patternFill patternType="solid">
        <fgColor rgb="FFEFF9DE"/>
      </patternFill>
    </fill>
    <fill>
      <patternFill patternType="solid">
        <fgColor rgb="FFDCDDDE"/>
      </patternFill>
    </fill>
    <fill>
      <patternFill patternType="solid">
        <fgColor rgb="FFFEF9D9"/>
      </patternFill>
    </fill>
    <fill>
      <patternFill patternType="solid">
        <fgColor rgb="FF5F76FF"/>
      </patternFill>
    </fill>
    <fill>
      <patternFill patternType="solid">
        <fgColor rgb="FFEFF1FF"/>
      </patternFill>
    </fill>
    <fill>
      <patternFill patternType="solid">
        <fgColor rgb="FFECE9FB"/>
      </patternFill>
    </fill>
    <fill>
      <patternFill patternType="solid">
        <fgColor rgb="FF97D5FF"/>
      </patternFill>
    </fill>
    <fill>
      <patternFill patternType="solid">
        <fgColor rgb="FFE0F3FF"/>
      </patternFill>
    </fill>
    <fill>
      <patternFill patternType="solid">
        <fgColor rgb="FFE5F5FF"/>
      </patternFill>
    </fill>
    <fill>
      <patternFill patternType="solid">
        <fgColor rgb="FFFF7E94"/>
      </patternFill>
    </fill>
    <fill>
      <patternFill patternType="solid">
        <fgColor rgb="FFFFECEF"/>
      </patternFill>
    </fill>
    <fill>
      <patternFill patternType="solid">
        <fgColor rgb="FFFFF2F4"/>
      </patternFill>
    </fill>
    <fill>
      <patternFill patternType="solid">
        <fgColor rgb="FFF7F3EE"/>
      </patternFill>
    </fill>
    <fill>
      <patternFill patternType="solid">
        <fgColor rgb="FFAF8551"/>
        <bgColor indexed="64"/>
      </patternFill>
    </fill>
    <fill>
      <patternFill patternType="solid">
        <fgColor rgb="FFF7F3EE"/>
        <bgColor indexed="64"/>
      </patternFill>
    </fill>
    <fill>
      <patternFill patternType="solid">
        <fgColor rgb="FFFEF9D9"/>
        <bgColor indexed="64"/>
      </patternFill>
    </fill>
    <fill>
      <patternFill patternType="solid">
        <fgColor rgb="FFFBD900"/>
        <bgColor indexed="64"/>
      </patternFill>
    </fill>
    <fill>
      <patternFill patternType="solid">
        <fgColor rgb="FFEFF1FF"/>
        <bgColor indexed="64"/>
      </patternFill>
    </fill>
    <fill>
      <patternFill patternType="solid">
        <fgColor rgb="FF7D6EE5"/>
        <bgColor indexed="64"/>
      </patternFill>
    </fill>
    <fill>
      <patternFill patternType="solid">
        <fgColor rgb="FFECE9FB"/>
        <bgColor indexed="64"/>
      </patternFill>
    </fill>
    <fill>
      <patternFill patternType="solid">
        <fgColor rgb="FFEFF9DE"/>
        <bgColor indexed="64"/>
      </patternFill>
    </fill>
    <fill>
      <patternFill patternType="solid">
        <fgColor theme="9" tint="0.39997558519241921"/>
        <bgColor indexed="64"/>
      </patternFill>
    </fill>
    <fill>
      <patternFill patternType="solid">
        <fgColor rgb="FFDCDDDE"/>
        <bgColor indexed="64"/>
      </patternFill>
    </fill>
    <fill>
      <patternFill patternType="solid">
        <fgColor rgb="FFE0F3FF"/>
        <bgColor indexed="64"/>
      </patternFill>
    </fill>
    <fill>
      <patternFill patternType="solid">
        <fgColor rgb="FFFFECEF"/>
        <bgColor indexed="64"/>
      </patternFill>
    </fill>
    <fill>
      <patternFill patternType="solid">
        <fgColor rgb="FFFFFF00"/>
        <bgColor indexed="64"/>
      </patternFill>
    </fill>
    <fill>
      <patternFill patternType="solid">
        <fgColor rgb="FFEDEDED"/>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AF8551"/>
      </left>
      <right style="thin">
        <color rgb="FFAF8551"/>
      </right>
      <top style="thin">
        <color rgb="FFAF8551"/>
      </top>
      <bottom style="thin">
        <color rgb="FFAF8551"/>
      </bottom>
      <diagonal/>
    </border>
  </borders>
  <cellStyleXfs count="2">
    <xf numFmtId="0" fontId="0" fillId="0" borderId="0"/>
    <xf numFmtId="0" fontId="8" fillId="0" borderId="0"/>
  </cellStyleXfs>
  <cellXfs count="114">
    <xf numFmtId="0" fontId="0" fillId="0" borderId="0" xfId="0" applyAlignment="1">
      <alignment horizontal="left" vertical="top"/>
    </xf>
    <xf numFmtId="0" fontId="2" fillId="5"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21"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2" fillId="21" borderId="1" xfId="0" applyFont="1" applyFill="1" applyBorder="1" applyAlignment="1">
      <alignment vertical="top" wrapText="1"/>
    </xf>
    <xf numFmtId="0" fontId="2" fillId="11" borderId="1" xfId="0" applyFont="1" applyFill="1" applyBorder="1" applyAlignment="1">
      <alignment vertical="top" wrapText="1"/>
    </xf>
    <xf numFmtId="0" fontId="2" fillId="14" borderId="1" xfId="0" applyFont="1" applyFill="1" applyBorder="1" applyAlignment="1">
      <alignment vertical="top" wrapText="1"/>
    </xf>
    <xf numFmtId="0" fontId="2" fillId="19" borderId="1" xfId="0" applyFont="1" applyFill="1" applyBorder="1" applyAlignment="1">
      <alignment horizontal="left" vertical="top" wrapText="1"/>
    </xf>
    <xf numFmtId="0" fontId="2" fillId="19" borderId="1" xfId="0" applyFont="1" applyFill="1" applyBorder="1" applyAlignment="1">
      <alignment vertical="top" wrapText="1"/>
    </xf>
    <xf numFmtId="0" fontId="2" fillId="8" borderId="1" xfId="0" applyFont="1" applyFill="1" applyBorder="1" applyAlignment="1">
      <alignment horizontal="left" vertical="top" wrapText="1"/>
    </xf>
    <xf numFmtId="0" fontId="2" fillId="8" borderId="1" xfId="0" applyFont="1" applyFill="1" applyBorder="1" applyAlignment="1">
      <alignment vertical="top" wrapText="1"/>
    </xf>
    <xf numFmtId="0" fontId="2" fillId="18" borderId="1" xfId="0" applyFont="1" applyFill="1" applyBorder="1" applyAlignment="1">
      <alignment horizontal="left" vertical="top" wrapText="1"/>
    </xf>
    <xf numFmtId="0" fontId="2" fillId="18" borderId="1" xfId="0" applyFont="1" applyFill="1" applyBorder="1"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3" fillId="4" borderId="1" xfId="0" applyFont="1" applyFill="1" applyBorder="1" applyAlignment="1">
      <alignment horizontal="left" vertical="top" wrapText="1"/>
    </xf>
    <xf numFmtId="0" fontId="3" fillId="0" borderId="1" xfId="0" applyFont="1" applyBorder="1" applyAlignment="1">
      <alignment horizontal="justify"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left" vertical="top" shrinkToFit="1"/>
    </xf>
    <xf numFmtId="4" fontId="3" fillId="0" borderId="1" xfId="0" applyNumberFormat="1" applyFont="1" applyBorder="1" applyAlignment="1">
      <alignment horizontal="left" vertical="top" wrapText="1"/>
    </xf>
    <xf numFmtId="0" fontId="3" fillId="24"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23"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5" fillId="0" borderId="1" xfId="0" applyFont="1" applyBorder="1" applyAlignment="1">
      <alignment horizontal="justify"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justify" vertical="top"/>
    </xf>
    <xf numFmtId="0" fontId="3" fillId="5" borderId="1" xfId="0" applyFont="1" applyFill="1" applyBorder="1" applyAlignment="1">
      <alignment vertical="top" wrapText="1"/>
    </xf>
    <xf numFmtId="0" fontId="3" fillId="5" borderId="1" xfId="0" applyFont="1" applyFill="1" applyBorder="1" applyAlignment="1">
      <alignment horizontal="left" vertical="top" wrapText="1"/>
    </xf>
    <xf numFmtId="0" fontId="3" fillId="29" borderId="1" xfId="0" applyFont="1" applyFill="1" applyBorder="1" applyAlignment="1">
      <alignment horizontal="justify" vertical="top" wrapText="1"/>
    </xf>
    <xf numFmtId="4" fontId="3" fillId="29" borderId="1" xfId="0" applyNumberFormat="1" applyFont="1" applyFill="1" applyBorder="1" applyAlignment="1">
      <alignment horizontal="left" vertical="top" wrapText="1"/>
    </xf>
    <xf numFmtId="4" fontId="2" fillId="3" borderId="5" xfId="0" applyNumberFormat="1" applyFont="1" applyFill="1" applyBorder="1" applyAlignment="1">
      <alignment horizontal="left" vertical="top" wrapText="1"/>
    </xf>
    <xf numFmtId="4" fontId="2" fillId="0" borderId="4" xfId="0" applyNumberFormat="1" applyFont="1" applyBorder="1" applyAlignment="1">
      <alignment horizontal="left" vertical="top" wrapText="1"/>
    </xf>
    <xf numFmtId="4" fontId="2" fillId="4" borderId="1" xfId="0" applyNumberFormat="1" applyFont="1" applyFill="1" applyBorder="1" applyAlignment="1">
      <alignment horizontal="left" vertical="top" wrapText="1"/>
    </xf>
    <xf numFmtId="4" fontId="2" fillId="5" borderId="1" xfId="0" applyNumberFormat="1" applyFont="1" applyFill="1" applyBorder="1" applyAlignment="1">
      <alignment horizontal="left" vertical="top" wrapText="1"/>
    </xf>
    <xf numFmtId="4" fontId="2" fillId="19" borderId="1" xfId="0" applyNumberFormat="1" applyFont="1" applyFill="1" applyBorder="1" applyAlignment="1">
      <alignment horizontal="left" vertical="top" wrapText="1"/>
    </xf>
    <xf numFmtId="4" fontId="2" fillId="21" borderId="1" xfId="0" applyNumberFormat="1" applyFont="1" applyFill="1" applyBorder="1" applyAlignment="1">
      <alignment horizontal="left" vertical="top" wrapText="1"/>
    </xf>
    <xf numFmtId="4" fontId="2" fillId="8" borderId="1" xfId="0" applyNumberFormat="1" applyFont="1" applyFill="1" applyBorder="1" applyAlignment="1">
      <alignment horizontal="left" vertical="top" wrapText="1"/>
    </xf>
    <xf numFmtId="4" fontId="2" fillId="26" borderId="1" xfId="0" applyNumberFormat="1" applyFont="1" applyFill="1" applyBorder="1" applyAlignment="1">
      <alignment horizontal="left" vertical="top" wrapText="1"/>
    </xf>
    <xf numFmtId="4" fontId="2" fillId="27" borderId="1" xfId="0" applyNumberFormat="1" applyFont="1" applyFill="1" applyBorder="1" applyAlignment="1">
      <alignment horizontal="left" vertical="top" wrapText="1"/>
    </xf>
    <xf numFmtId="4" fontId="2" fillId="28" borderId="1" xfId="0" applyNumberFormat="1" applyFont="1" applyFill="1" applyBorder="1" applyAlignment="1">
      <alignment horizontal="left" vertical="top" wrapText="1"/>
    </xf>
    <xf numFmtId="4" fontId="2" fillId="18" borderId="1" xfId="0" applyNumberFormat="1" applyFont="1" applyFill="1" applyBorder="1" applyAlignment="1">
      <alignment horizontal="left" vertical="top" wrapText="1"/>
    </xf>
    <xf numFmtId="4" fontId="3" fillId="26" borderId="1" xfId="0" applyNumberFormat="1" applyFont="1" applyFill="1" applyBorder="1" applyAlignment="1">
      <alignment horizontal="left" vertical="top" wrapText="1"/>
    </xf>
    <xf numFmtId="4" fontId="3" fillId="0" borderId="0" xfId="0" applyNumberFormat="1" applyFont="1" applyAlignment="1">
      <alignment horizontal="left" vertical="top"/>
    </xf>
    <xf numFmtId="4" fontId="3" fillId="3" borderId="5" xfId="0" applyNumberFormat="1" applyFont="1" applyFill="1" applyBorder="1" applyAlignment="1">
      <alignment horizontal="left" vertical="top" wrapText="1"/>
    </xf>
    <xf numFmtId="4" fontId="2" fillId="11" borderId="1" xfId="0" applyNumberFormat="1" applyFont="1" applyFill="1" applyBorder="1" applyAlignment="1">
      <alignment horizontal="left" vertical="top" wrapText="1"/>
    </xf>
    <xf numFmtId="4" fontId="2" fillId="14" borderId="1" xfId="0" applyNumberFormat="1" applyFont="1" applyFill="1" applyBorder="1" applyAlignment="1">
      <alignment horizontal="left" vertical="top" wrapText="1"/>
    </xf>
    <xf numFmtId="4" fontId="3" fillId="5" borderId="1" xfId="0" applyNumberFormat="1" applyFont="1" applyFill="1" applyBorder="1" applyAlignment="1">
      <alignment horizontal="left" vertical="top" wrapText="1"/>
    </xf>
    <xf numFmtId="4" fontId="2" fillId="24" borderId="4" xfId="0" applyNumberFormat="1" applyFont="1" applyFill="1" applyBorder="1" applyAlignment="1">
      <alignment horizontal="left" vertical="top" wrapText="1"/>
    </xf>
    <xf numFmtId="4" fontId="2" fillId="26" borderId="4" xfId="0" applyNumberFormat="1" applyFont="1" applyFill="1" applyBorder="1" applyAlignment="1">
      <alignment horizontal="left" vertical="top" wrapText="1"/>
    </xf>
    <xf numFmtId="4" fontId="2" fillId="19" borderId="4" xfId="0" applyNumberFormat="1" applyFont="1" applyFill="1" applyBorder="1" applyAlignment="1">
      <alignment horizontal="left" vertical="top" wrapText="1"/>
    </xf>
    <xf numFmtId="4" fontId="2" fillId="21" borderId="4" xfId="0" applyNumberFormat="1" applyFont="1" applyFill="1" applyBorder="1" applyAlignment="1">
      <alignment horizontal="left" vertical="top" wrapText="1"/>
    </xf>
    <xf numFmtId="4" fontId="2" fillId="27" borderId="4" xfId="0" applyNumberFormat="1" applyFont="1" applyFill="1" applyBorder="1" applyAlignment="1">
      <alignment horizontal="left" vertical="top" wrapText="1"/>
    </xf>
    <xf numFmtId="4" fontId="2" fillId="28" borderId="4" xfId="0" applyNumberFormat="1" applyFont="1" applyFill="1" applyBorder="1" applyAlignment="1">
      <alignment horizontal="left" vertical="top" wrapText="1"/>
    </xf>
    <xf numFmtId="4" fontId="2" fillId="18" borderId="4" xfId="0" applyNumberFormat="1" applyFont="1" applyFill="1" applyBorder="1" applyAlignment="1">
      <alignment horizontal="left" vertical="top" wrapText="1"/>
    </xf>
    <xf numFmtId="0" fontId="3" fillId="31" borderId="1" xfId="0" applyFont="1" applyFill="1" applyBorder="1" applyAlignment="1">
      <alignment horizontal="justify" vertical="top" wrapText="1"/>
    </xf>
    <xf numFmtId="0" fontId="7" fillId="0" borderId="1" xfId="0" applyFont="1" applyBorder="1" applyAlignment="1">
      <alignment horizontal="justify" vertical="top" wrapText="1"/>
    </xf>
    <xf numFmtId="0" fontId="3" fillId="32" borderId="1" xfId="0" applyFont="1" applyFill="1" applyBorder="1" applyAlignment="1">
      <alignment horizontal="justify" vertical="top" wrapText="1"/>
    </xf>
    <xf numFmtId="4" fontId="2" fillId="33" borderId="1" xfId="0" applyNumberFormat="1" applyFont="1" applyFill="1" applyBorder="1" applyAlignment="1">
      <alignment horizontal="left" vertical="top" wrapText="1"/>
    </xf>
    <xf numFmtId="2" fontId="2" fillId="5" borderId="1" xfId="0" applyNumberFormat="1" applyFont="1" applyFill="1" applyBorder="1" applyAlignment="1">
      <alignment horizontal="left" vertical="top" wrapText="1"/>
    </xf>
    <xf numFmtId="0" fontId="7" fillId="15" borderId="1" xfId="0" applyFont="1" applyFill="1" applyBorder="1" applyAlignment="1">
      <alignment horizontal="left" vertical="top" wrapText="1"/>
    </xf>
    <xf numFmtId="0" fontId="7" fillId="0" borderId="7" xfId="0" applyFont="1" applyBorder="1" applyAlignment="1">
      <alignment horizontal="left" vertical="top" wrapText="1"/>
    </xf>
    <xf numFmtId="0" fontId="2" fillId="25" borderId="1" xfId="0" applyFont="1" applyFill="1" applyBorder="1" applyAlignment="1">
      <alignment horizontal="center" vertical="top" wrapText="1"/>
    </xf>
    <xf numFmtId="4" fontId="2" fillId="25"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4" fontId="2" fillId="3" borderId="1" xfId="0" applyNumberFormat="1" applyFont="1" applyFill="1" applyBorder="1" applyAlignment="1">
      <alignment horizontal="center" vertical="top" wrapText="1"/>
    </xf>
    <xf numFmtId="4" fontId="2" fillId="25" borderId="5"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5" xfId="0" applyFont="1" applyFill="1" applyBorder="1" applyAlignment="1">
      <alignment horizontal="left" vertical="top" wrapText="1"/>
    </xf>
    <xf numFmtId="4" fontId="2" fillId="30" borderId="2" xfId="0" applyNumberFormat="1" applyFont="1" applyFill="1" applyBorder="1" applyAlignment="1">
      <alignment horizontal="center" vertical="top" wrapText="1"/>
    </xf>
    <xf numFmtId="4" fontId="2" fillId="30" borderId="3" xfId="0" applyNumberFormat="1" applyFont="1" applyFill="1" applyBorder="1" applyAlignment="1">
      <alignment horizontal="center" vertical="top" wrapText="1"/>
    </xf>
    <xf numFmtId="4" fontId="2" fillId="30" borderId="6" xfId="0" applyNumberFormat="1" applyFont="1" applyFill="1" applyBorder="1" applyAlignment="1">
      <alignment horizontal="center" vertical="top" wrapText="1"/>
    </xf>
    <xf numFmtId="4" fontId="2" fillId="3" borderId="1" xfId="0" applyNumberFormat="1" applyFont="1" applyFill="1" applyBorder="1" applyAlignment="1">
      <alignment horizontal="left" vertical="top" wrapText="1"/>
    </xf>
    <xf numFmtId="4" fontId="2" fillId="3" borderId="5" xfId="0" applyNumberFormat="1" applyFont="1" applyFill="1" applyBorder="1" applyAlignment="1">
      <alignment horizontal="left" vertical="top" wrapText="1"/>
    </xf>
    <xf numFmtId="4" fontId="2" fillId="30" borderId="1" xfId="0" applyNumberFormat="1" applyFont="1" applyFill="1" applyBorder="1" applyAlignment="1">
      <alignment horizontal="center" vertical="top" wrapText="1"/>
    </xf>
    <xf numFmtId="4" fontId="3" fillId="30" borderId="1" xfId="0" applyNumberFormat="1" applyFont="1" applyFill="1" applyBorder="1" applyAlignment="1">
      <alignment horizontal="center" vertical="top" wrapText="1"/>
    </xf>
    <xf numFmtId="4" fontId="3" fillId="30" borderId="5" xfId="0" applyNumberFormat="1" applyFont="1" applyFill="1" applyBorder="1" applyAlignment="1">
      <alignment horizontal="center" vertical="top" wrapText="1"/>
    </xf>
    <xf numFmtId="0" fontId="1" fillId="0" borderId="1" xfId="0" applyFont="1" applyBorder="1" applyAlignment="1">
      <alignment horizontal="left" vertical="top" wrapText="1" indent="2"/>
    </xf>
    <xf numFmtId="0" fontId="3" fillId="2" borderId="1" xfId="0" applyFont="1" applyFill="1" applyBorder="1" applyAlignment="1">
      <alignment horizontal="center" vertical="top" wrapText="1"/>
    </xf>
    <xf numFmtId="0" fontId="3" fillId="7" borderId="1" xfId="0" applyFont="1" applyFill="1" applyBorder="1" applyAlignment="1">
      <alignment horizontal="left" vertical="top" wrapText="1"/>
    </xf>
    <xf numFmtId="4" fontId="2" fillId="30" borderId="1" xfId="0" applyNumberFormat="1" applyFont="1" applyFill="1" applyBorder="1" applyAlignment="1">
      <alignment horizontal="left" vertical="top" wrapText="1"/>
    </xf>
    <xf numFmtId="4" fontId="2" fillId="30" borderId="5" xfId="0" applyNumberFormat="1" applyFont="1" applyFill="1" applyBorder="1" applyAlignment="1">
      <alignment horizontal="left" vertical="top" wrapText="1"/>
    </xf>
    <xf numFmtId="0" fontId="3" fillId="20" borderId="1" xfId="0" applyFont="1" applyFill="1" applyBorder="1" applyAlignment="1">
      <alignment horizontal="center" vertical="top" wrapText="1"/>
    </xf>
    <xf numFmtId="0" fontId="2" fillId="0" borderId="4" xfId="0" applyFont="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19" borderId="1" xfId="0" applyFont="1" applyFill="1" applyBorder="1" applyAlignment="1">
      <alignment horizontal="left" vertical="top" wrapText="1"/>
    </xf>
    <xf numFmtId="0" fontId="3" fillId="0" borderId="1" xfId="0" applyFont="1" applyBorder="1" applyAlignment="1">
      <alignment horizontal="left" vertical="top" wrapText="1" indent="4"/>
    </xf>
    <xf numFmtId="0" fontId="3" fillId="13" borderId="1" xfId="0" applyFont="1" applyFill="1" applyBorder="1" applyAlignment="1">
      <alignment horizontal="center" vertical="top" wrapText="1"/>
    </xf>
    <xf numFmtId="0" fontId="3" fillId="10" borderId="1" xfId="0" applyFont="1" applyFill="1" applyBorder="1" applyAlignment="1">
      <alignment horizontal="center" vertical="top" wrapText="1"/>
    </xf>
    <xf numFmtId="0" fontId="3" fillId="17" borderId="1" xfId="0" applyFont="1" applyFill="1" applyBorder="1" applyAlignment="1">
      <alignment horizontal="center" vertical="top" wrapText="1"/>
    </xf>
    <xf numFmtId="0" fontId="3" fillId="22" borderId="1" xfId="0" applyFont="1" applyFill="1" applyBorder="1" applyAlignment="1">
      <alignment horizontal="center" vertical="top" wrapText="1"/>
    </xf>
    <xf numFmtId="0" fontId="2" fillId="18"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4" borderId="1" xfId="0" applyFont="1" applyFill="1" applyBorder="1" applyAlignment="1">
      <alignment horizontal="left" vertical="top" wrapText="1"/>
    </xf>
    <xf numFmtId="0" fontId="3" fillId="0" borderId="0" xfId="0" applyFont="1" applyAlignment="1">
      <alignment horizontal="right" vertical="top" wrapText="1"/>
    </xf>
    <xf numFmtId="0" fontId="3" fillId="0" borderId="0" xfId="0" applyFont="1" applyAlignment="1">
      <alignment horizontal="right" vertical="top"/>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1"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 xfId="0" applyFont="1" applyFill="1" applyBorder="1" applyAlignment="1">
      <alignment horizontal="left" vertical="top" wrapText="1"/>
    </xf>
  </cellXfs>
  <cellStyles count="2">
    <cellStyle name="Normal" xfId="0" builtinId="0"/>
    <cellStyle name="Normal 3" xfId="1" xr:uid="{00000000-0005-0000-0000-000001000000}"/>
  </cellStyles>
  <dxfs count="0"/>
  <tableStyles count="0" defaultTableStyle="TableStyleMedium9" defaultPivotStyle="PivotStyleLight16"/>
  <colors>
    <mruColors>
      <color rgb="FF7D6EE5"/>
      <color rgb="FFDCDDDE"/>
      <color rgb="FFF7F3EE"/>
      <color rgb="FFFFECEF"/>
      <color rgb="FFE0F3FF"/>
      <color rgb="FFEFF1FF"/>
      <color rgb="FFFEF9D9"/>
      <color rgb="FFEFF9DE"/>
      <color rgb="FFEDEDED"/>
      <color rgb="FFEC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ekaterina Milberga" id="{60573CB1-5392-4145-A59D-A9A1890D7C0A}" userId="S::Jekaterina.Milberga@jurmala.lv::0ff5a907-237a-4a4c-9ebd-ba1a7b230b1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33" dT="2023-12-15T20:21:12.37" personId="{60573CB1-5392-4145-A59D-A9A1890D7C0A}" id="{E3486D00-969B-437E-90AD-7B2F2BCED3DE}">
    <text xml:space="preserve">Projekta iesniegšanas termiņš ir 2024.g. II ceturksnis, ir nepieciešams izmaksu un ieguvumu analīze,  hidroloģiskie un hidrauliskie aprēķini vai hidroloģiskais modelis.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7"/>
  <sheetViews>
    <sheetView tabSelected="1" view="pageLayout" topLeftCell="Z1" zoomScaleNormal="100" zoomScaleSheetLayoutView="110" workbookViewId="0">
      <selection activeCell="AB1" sqref="AB1:AD2"/>
    </sheetView>
  </sheetViews>
  <sheetFormatPr defaultColWidth="8.83203125" defaultRowHeight="10.5" x14ac:dyDescent="0.2"/>
  <cols>
    <col min="1" max="1" width="4.6640625" style="34" customWidth="1"/>
    <col min="2" max="2" width="5.5" style="34" customWidth="1"/>
    <col min="3" max="3" width="31.5" style="35" customWidth="1"/>
    <col min="4" max="4" width="8.83203125" style="34" customWidth="1"/>
    <col min="5" max="5" width="9.33203125" style="34" hidden="1" customWidth="1"/>
    <col min="6" max="6" width="14.5" style="52" customWidth="1"/>
    <col min="7" max="7" width="11.33203125" style="52" customWidth="1"/>
    <col min="8" max="8" width="9.5" style="34" customWidth="1"/>
    <col min="9" max="9" width="10.83203125" style="52" customWidth="1"/>
    <col min="10" max="10" width="12.6640625" style="52" customWidth="1"/>
    <col min="11" max="11" width="12.33203125" style="52" customWidth="1"/>
    <col min="12" max="12" width="11.1640625" style="52" customWidth="1"/>
    <col min="13" max="13" width="11.5" style="52" customWidth="1"/>
    <col min="14" max="14" width="12.6640625" style="52" customWidth="1"/>
    <col min="15" max="15" width="12.1640625" style="52" customWidth="1"/>
    <col min="16" max="16" width="10.6640625" style="52" customWidth="1"/>
    <col min="17" max="17" width="11.5" style="52" customWidth="1"/>
    <col min="18" max="18" width="10.83203125" style="52" customWidth="1"/>
    <col min="19" max="19" width="10.1640625" style="52" customWidth="1"/>
    <col min="20" max="20" width="11.1640625" style="52" customWidth="1"/>
    <col min="21" max="21" width="11.6640625" style="52" customWidth="1"/>
    <col min="22" max="22" width="12.6640625" style="52" customWidth="1"/>
    <col min="23" max="23" width="11.33203125" style="52" customWidth="1"/>
    <col min="24" max="24" width="12.6640625" style="52" customWidth="1"/>
    <col min="25" max="25" width="11.6640625" style="34" customWidth="1"/>
    <col min="26" max="26" width="11.33203125" style="34" customWidth="1"/>
    <col min="27" max="27" width="48" style="35" customWidth="1"/>
    <col min="28" max="28" width="26.33203125" style="35" customWidth="1"/>
    <col min="29" max="29" width="17" style="35" customWidth="1"/>
    <col min="30" max="30" width="27.5" style="35" customWidth="1"/>
    <col min="31" max="16384" width="8.83203125" style="34"/>
  </cols>
  <sheetData>
    <row r="1" spans="1:30" x14ac:dyDescent="0.2">
      <c r="AB1" s="105" t="s">
        <v>765</v>
      </c>
      <c r="AC1" s="106"/>
      <c r="AD1" s="106"/>
    </row>
    <row r="2" spans="1:30" x14ac:dyDescent="0.2">
      <c r="AB2" s="106"/>
      <c r="AC2" s="106"/>
      <c r="AD2" s="106"/>
    </row>
    <row r="4" spans="1:30" ht="21" customHeight="1" x14ac:dyDescent="0.2">
      <c r="A4" s="86" t="s">
        <v>176</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30" x14ac:dyDescent="0.2">
      <c r="A5" s="107"/>
      <c r="B5" s="76" t="s">
        <v>243</v>
      </c>
      <c r="C5" s="76" t="s">
        <v>244</v>
      </c>
      <c r="D5" s="112" t="s">
        <v>245</v>
      </c>
      <c r="E5" s="76" t="s">
        <v>640</v>
      </c>
      <c r="F5" s="89" t="s">
        <v>655</v>
      </c>
      <c r="G5" s="89" t="s">
        <v>642</v>
      </c>
      <c r="H5" s="76" t="s">
        <v>643</v>
      </c>
      <c r="I5" s="71" t="s">
        <v>177</v>
      </c>
      <c r="J5" s="71"/>
      <c r="K5" s="71"/>
      <c r="L5" s="71"/>
      <c r="M5" s="71"/>
      <c r="N5" s="71"/>
      <c r="O5" s="72" t="s">
        <v>178</v>
      </c>
      <c r="P5" s="72"/>
      <c r="Q5" s="72"/>
      <c r="R5" s="72"/>
      <c r="S5" s="72"/>
      <c r="T5" s="72"/>
      <c r="U5" s="72" t="s">
        <v>179</v>
      </c>
      <c r="V5" s="81" t="s">
        <v>645</v>
      </c>
      <c r="W5" s="83" t="s">
        <v>641</v>
      </c>
      <c r="X5" s="78" t="s">
        <v>644</v>
      </c>
      <c r="Y5" s="76" t="s">
        <v>246</v>
      </c>
      <c r="Z5" s="76" t="s">
        <v>247</v>
      </c>
      <c r="AA5" s="76" t="s">
        <v>248</v>
      </c>
      <c r="AB5" s="76" t="s">
        <v>249</v>
      </c>
      <c r="AC5" s="76" t="s">
        <v>250</v>
      </c>
      <c r="AD5" s="76" t="s">
        <v>251</v>
      </c>
    </row>
    <row r="6" spans="1:30" ht="12.75" customHeight="1" x14ac:dyDescent="0.2">
      <c r="A6" s="108"/>
      <c r="B6" s="76"/>
      <c r="C6" s="76"/>
      <c r="D6" s="112"/>
      <c r="E6" s="76"/>
      <c r="F6" s="89"/>
      <c r="G6" s="89"/>
      <c r="H6" s="76"/>
      <c r="I6" s="73" t="s">
        <v>180</v>
      </c>
      <c r="J6" s="73"/>
      <c r="K6" s="73"/>
      <c r="L6" s="73"/>
      <c r="M6" s="73"/>
      <c r="N6" s="73"/>
      <c r="O6" s="74" t="s">
        <v>180</v>
      </c>
      <c r="P6" s="74"/>
      <c r="Q6" s="74"/>
      <c r="R6" s="74"/>
      <c r="S6" s="74"/>
      <c r="T6" s="74"/>
      <c r="U6" s="72"/>
      <c r="V6" s="81"/>
      <c r="W6" s="84"/>
      <c r="X6" s="79"/>
      <c r="Y6" s="76"/>
      <c r="Z6" s="76"/>
      <c r="AA6" s="76"/>
      <c r="AB6" s="76"/>
      <c r="AC6" s="76"/>
      <c r="AD6" s="76"/>
    </row>
    <row r="7" spans="1:30" ht="51.75" customHeight="1" thickBot="1" x14ac:dyDescent="0.25">
      <c r="A7" s="108"/>
      <c r="B7" s="77"/>
      <c r="C7" s="77"/>
      <c r="D7" s="113"/>
      <c r="E7" s="77"/>
      <c r="F7" s="90"/>
      <c r="G7" s="90"/>
      <c r="H7" s="77"/>
      <c r="I7" s="53" t="s">
        <v>181</v>
      </c>
      <c r="J7" s="53" t="s">
        <v>182</v>
      </c>
      <c r="K7" s="53" t="s">
        <v>183</v>
      </c>
      <c r="L7" s="53" t="s">
        <v>186</v>
      </c>
      <c r="M7" s="53" t="s">
        <v>184</v>
      </c>
      <c r="N7" s="40" t="s">
        <v>185</v>
      </c>
      <c r="O7" s="53" t="s">
        <v>181</v>
      </c>
      <c r="P7" s="53" t="s">
        <v>182</v>
      </c>
      <c r="Q7" s="53" t="s">
        <v>183</v>
      </c>
      <c r="R7" s="53" t="s">
        <v>186</v>
      </c>
      <c r="S7" s="53" t="s">
        <v>184</v>
      </c>
      <c r="T7" s="40" t="s">
        <v>185</v>
      </c>
      <c r="U7" s="75"/>
      <c r="V7" s="82"/>
      <c r="W7" s="85"/>
      <c r="X7" s="80"/>
      <c r="Y7" s="77"/>
      <c r="Z7" s="77"/>
      <c r="AA7" s="77"/>
      <c r="AB7" s="77"/>
      <c r="AC7" s="77"/>
      <c r="AD7" s="77"/>
    </row>
    <row r="8" spans="1:30" ht="25.7" customHeight="1" x14ac:dyDescent="0.2">
      <c r="A8" s="109"/>
      <c r="B8" s="92" t="s">
        <v>252</v>
      </c>
      <c r="C8" s="92"/>
      <c r="D8" s="18" t="s">
        <v>47</v>
      </c>
      <c r="E8" s="18" t="s">
        <v>47</v>
      </c>
      <c r="F8" s="41">
        <f>F9+F63+F95+F106+F129+F154+F167</f>
        <v>104879.90085000001</v>
      </c>
      <c r="G8" s="41">
        <f>G9+G63+G95+G106+G129+G154+G167</f>
        <v>26180.832920962061</v>
      </c>
      <c r="H8" s="18" t="s">
        <v>47</v>
      </c>
      <c r="I8" s="41">
        <f>I9+I63+I95+I106+I129+I154+I167</f>
        <v>9275.8912999999993</v>
      </c>
      <c r="J8" s="41">
        <f>J9+J63+J95+J106+J129+J154+J167</f>
        <v>11112.218000000001</v>
      </c>
      <c r="K8" s="41">
        <f>K9+K63+K95+K106+K129+K154+K167</f>
        <v>1437.5608999999997</v>
      </c>
      <c r="L8" s="41">
        <f>L9+L63+L95+L106+L129+L154+L167</f>
        <v>972.94599999999991</v>
      </c>
      <c r="M8" s="41">
        <f>M9+M63+M95+M106+M129+M154+M167</f>
        <v>10469.840459999999</v>
      </c>
      <c r="N8" s="41">
        <f>SUM(I8:M8)</f>
        <v>33268.456659999996</v>
      </c>
      <c r="O8" s="41">
        <f>O9+O63+O95+O106+O129+O154+O167</f>
        <v>21668.446360000002</v>
      </c>
      <c r="P8" s="41">
        <f>P9+P63+P95+P106+P129+P154+P167</f>
        <v>4484.326</v>
      </c>
      <c r="Q8" s="41">
        <f>Q9+Q63+Q95+Q106+Q129+Q154+Q167</f>
        <v>617.75</v>
      </c>
      <c r="R8" s="41">
        <f>R9+R63+R95+R106+R129+R154+R167</f>
        <v>6707.5810000000001</v>
      </c>
      <c r="S8" s="41">
        <f>S9+S63+S95+S106+S129+S154+S167</f>
        <v>2130.5</v>
      </c>
      <c r="T8" s="41">
        <f>SUM(O8:S8)</f>
        <v>35608.603360000001</v>
      </c>
      <c r="U8" s="41">
        <f>U9+U63+U95+U106+U129+U154+U167</f>
        <v>51164.056190000003</v>
      </c>
      <c r="V8" s="41">
        <f>N8+T8+U8</f>
        <v>120041.11621000001</v>
      </c>
      <c r="W8" s="41">
        <f>W9+W63+W95+W106+W129+W154+W167</f>
        <v>95927.425000000003</v>
      </c>
      <c r="X8" s="41">
        <f>W8+V8+G8+F8</f>
        <v>347029.27498096204</v>
      </c>
      <c r="Y8" s="17" t="s">
        <v>47</v>
      </c>
      <c r="Z8" s="18" t="s">
        <v>47</v>
      </c>
      <c r="AA8" s="18" t="s">
        <v>47</v>
      </c>
      <c r="AB8" s="18" t="s">
        <v>47</v>
      </c>
      <c r="AC8" s="18" t="s">
        <v>47</v>
      </c>
      <c r="AD8" s="18" t="s">
        <v>47</v>
      </c>
    </row>
    <row r="9" spans="1:30" ht="30" customHeight="1" x14ac:dyDescent="0.2">
      <c r="A9" s="87"/>
      <c r="B9" s="93" t="s">
        <v>189</v>
      </c>
      <c r="C9" s="93"/>
      <c r="D9" s="6" t="s">
        <v>187</v>
      </c>
      <c r="E9" s="6" t="s">
        <v>47</v>
      </c>
      <c r="F9" s="42">
        <f>F10+F30+F39+F57</f>
        <v>81940.309450000001</v>
      </c>
      <c r="G9" s="42">
        <f>G10+G30+G39+G57</f>
        <v>11919.178220962063</v>
      </c>
      <c r="H9" s="6" t="s">
        <v>47</v>
      </c>
      <c r="I9" s="42">
        <f>I10+I30+I39+I57</f>
        <v>894.08799999999997</v>
      </c>
      <c r="J9" s="42">
        <f t="shared" ref="J9:M9" si="0">J10+J30+J39+J57</f>
        <v>1975.34</v>
      </c>
      <c r="K9" s="42">
        <f t="shared" si="0"/>
        <v>1126.1949999999999</v>
      </c>
      <c r="L9" s="42">
        <f t="shared" si="0"/>
        <v>0</v>
      </c>
      <c r="M9" s="42">
        <f t="shared" si="0"/>
        <v>4924.2003599999998</v>
      </c>
      <c r="N9" s="42">
        <f>SUM(I9:M9)</f>
        <v>8919.8233599999985</v>
      </c>
      <c r="O9" s="42">
        <f>O10+N30+N39+N57</f>
        <v>8818.3343600000007</v>
      </c>
      <c r="P9" s="42">
        <f t="shared" ref="P9:S9" si="1">P10+O30+O39+O57</f>
        <v>377.5</v>
      </c>
      <c r="Q9" s="42">
        <f t="shared" si="1"/>
        <v>557.75</v>
      </c>
      <c r="R9" s="42">
        <f t="shared" si="1"/>
        <v>5393.5</v>
      </c>
      <c r="S9" s="42">
        <f t="shared" si="1"/>
        <v>0</v>
      </c>
      <c r="T9" s="42">
        <f>SUM(O9:S9)</f>
        <v>15147.084360000001</v>
      </c>
      <c r="U9" s="42">
        <f>U10+U30+U39+U57</f>
        <v>15979.96819</v>
      </c>
      <c r="V9" s="57">
        <f t="shared" ref="V9:V73" si="2">N9+T9+U9</f>
        <v>40046.875910000002</v>
      </c>
      <c r="W9" s="42">
        <f>W10+W30+W39+W57</f>
        <v>23403.17</v>
      </c>
      <c r="X9" s="57">
        <f t="shared" ref="X9:X73" si="3">W9+V9+G9+F9</f>
        <v>157309.53358096204</v>
      </c>
      <c r="Y9" s="5" t="s">
        <v>47</v>
      </c>
      <c r="Z9" s="6" t="s">
        <v>47</v>
      </c>
      <c r="AA9" s="6" t="s">
        <v>47</v>
      </c>
      <c r="AB9" s="6" t="s">
        <v>47</v>
      </c>
      <c r="AC9" s="6" t="s">
        <v>47</v>
      </c>
      <c r="AD9" s="6" t="s">
        <v>47</v>
      </c>
    </row>
    <row r="10" spans="1:30" ht="30" customHeight="1" x14ac:dyDescent="0.2">
      <c r="A10" s="87"/>
      <c r="B10" s="94" t="s">
        <v>190</v>
      </c>
      <c r="C10" s="94"/>
      <c r="D10" s="7" t="s">
        <v>188</v>
      </c>
      <c r="E10" s="7" t="s">
        <v>47</v>
      </c>
      <c r="F10" s="43">
        <f>SUM(F11:F29)</f>
        <v>189.196</v>
      </c>
      <c r="G10" s="43">
        <f>SUM(G11:G29)</f>
        <v>142.71099999999998</v>
      </c>
      <c r="H10" s="7" t="s">
        <v>47</v>
      </c>
      <c r="I10" s="43">
        <f>SUM(I11:I29)</f>
        <v>442.08399999999995</v>
      </c>
      <c r="J10" s="43">
        <f t="shared" ref="J10:L10" si="4">SUM(J11:J29)</f>
        <v>0</v>
      </c>
      <c r="K10" s="43">
        <f t="shared" si="4"/>
        <v>0</v>
      </c>
      <c r="L10" s="43">
        <f t="shared" si="4"/>
        <v>0</v>
      </c>
      <c r="M10" s="43">
        <f>SUM(M11:M29)</f>
        <v>0</v>
      </c>
      <c r="N10" s="43">
        <f>SUM(I10:M10)</f>
        <v>442.08399999999995</v>
      </c>
      <c r="O10" s="43">
        <f>SUM(O11:O29)</f>
        <v>340.59500000000003</v>
      </c>
      <c r="P10" s="43">
        <f t="shared" ref="P10:R10" si="5">SUM(P11:P29)</f>
        <v>0</v>
      </c>
      <c r="Q10" s="43">
        <f t="shared" si="5"/>
        <v>557.75</v>
      </c>
      <c r="R10" s="43">
        <f t="shared" si="5"/>
        <v>0</v>
      </c>
      <c r="S10" s="43">
        <f>SUM(S11:S29)</f>
        <v>0</v>
      </c>
      <c r="T10" s="43">
        <f>SUM(O10:S10)</f>
        <v>898.34500000000003</v>
      </c>
      <c r="U10" s="43">
        <f>SUM(U11:U29)</f>
        <v>1149.06</v>
      </c>
      <c r="V10" s="58">
        <f t="shared" si="2"/>
        <v>2489.489</v>
      </c>
      <c r="W10" s="43">
        <f>SUM(W11:W29)</f>
        <v>1213.31</v>
      </c>
      <c r="X10" s="58">
        <f t="shared" si="3"/>
        <v>4034.7059999999997</v>
      </c>
      <c r="Y10" s="1" t="s">
        <v>47</v>
      </c>
      <c r="Z10" s="7" t="s">
        <v>47</v>
      </c>
      <c r="AA10" s="7" t="s">
        <v>47</v>
      </c>
      <c r="AB10" s="7" t="s">
        <v>47</v>
      </c>
      <c r="AC10" s="7" t="s">
        <v>47</v>
      </c>
      <c r="AD10" s="7" t="s">
        <v>47</v>
      </c>
    </row>
    <row r="11" spans="1:30" ht="31.5" x14ac:dyDescent="0.2">
      <c r="A11" s="87"/>
      <c r="B11" s="19" t="s">
        <v>253</v>
      </c>
      <c r="C11" s="20" t="s">
        <v>254</v>
      </c>
      <c r="D11" s="21" t="s">
        <v>255</v>
      </c>
      <c r="E11" s="21" t="s">
        <v>0</v>
      </c>
      <c r="F11" s="23">
        <v>9.1959999999999997</v>
      </c>
      <c r="G11" s="23">
        <v>0</v>
      </c>
      <c r="H11" s="21" t="s">
        <v>261</v>
      </c>
      <c r="I11" s="23">
        <v>0</v>
      </c>
      <c r="J11" s="23">
        <v>0</v>
      </c>
      <c r="K11" s="23">
        <v>0</v>
      </c>
      <c r="L11" s="23">
        <v>0</v>
      </c>
      <c r="M11" s="23">
        <v>0</v>
      </c>
      <c r="N11" s="23">
        <f>SUM(I11:M11)</f>
        <v>0</v>
      </c>
      <c r="O11" s="23">
        <v>0</v>
      </c>
      <c r="P11" s="23">
        <v>0</v>
      </c>
      <c r="Q11" s="23">
        <v>0</v>
      </c>
      <c r="R11" s="23">
        <v>0</v>
      </c>
      <c r="S11" s="23">
        <v>0</v>
      </c>
      <c r="T11" s="23">
        <f>SUM(O11:S11)</f>
        <v>0</v>
      </c>
      <c r="U11" s="23">
        <v>195.8</v>
      </c>
      <c r="V11" s="41">
        <f t="shared" si="2"/>
        <v>195.8</v>
      </c>
      <c r="W11" s="23">
        <v>0</v>
      </c>
      <c r="X11" s="41">
        <f t="shared" si="3"/>
        <v>204.99600000000001</v>
      </c>
      <c r="Y11" s="22">
        <v>205</v>
      </c>
      <c r="Z11" s="21" t="s">
        <v>74</v>
      </c>
      <c r="AA11" s="20" t="s">
        <v>103</v>
      </c>
      <c r="AB11" s="20" t="s">
        <v>256</v>
      </c>
      <c r="AC11" s="20" t="s">
        <v>257</v>
      </c>
      <c r="AD11" s="20" t="s">
        <v>47</v>
      </c>
    </row>
    <row r="12" spans="1:30" ht="63" hidden="1" x14ac:dyDescent="0.2">
      <c r="A12" s="87"/>
      <c r="B12" s="19" t="s">
        <v>258</v>
      </c>
      <c r="C12" s="20" t="s">
        <v>259</v>
      </c>
      <c r="D12" s="21" t="s">
        <v>260</v>
      </c>
      <c r="E12" s="21" t="s">
        <v>74</v>
      </c>
      <c r="F12" s="23">
        <v>0</v>
      </c>
      <c r="G12" s="23">
        <v>0</v>
      </c>
      <c r="H12" s="21" t="s">
        <v>261</v>
      </c>
      <c r="I12" s="23">
        <v>0</v>
      </c>
      <c r="J12" s="23">
        <v>0</v>
      </c>
      <c r="K12" s="23">
        <v>0</v>
      </c>
      <c r="L12" s="23">
        <v>0</v>
      </c>
      <c r="M12" s="23">
        <v>0</v>
      </c>
      <c r="N12" s="23">
        <f t="shared" ref="N12:N29" si="6">SUM(I12:M12)</f>
        <v>0</v>
      </c>
      <c r="O12" s="23">
        <v>0</v>
      </c>
      <c r="P12" s="23">
        <v>0</v>
      </c>
      <c r="Q12" s="23">
        <v>0</v>
      </c>
      <c r="R12" s="23">
        <v>0</v>
      </c>
      <c r="S12" s="23">
        <v>0</v>
      </c>
      <c r="T12" s="23">
        <f t="shared" ref="T12:T76" si="7">SUM(O12:S12)</f>
        <v>0</v>
      </c>
      <c r="U12" s="23">
        <v>0</v>
      </c>
      <c r="V12" s="41">
        <f t="shared" si="2"/>
        <v>0</v>
      </c>
      <c r="W12" s="23">
        <v>0</v>
      </c>
      <c r="X12" s="41">
        <f t="shared" si="3"/>
        <v>0</v>
      </c>
      <c r="Y12" s="22">
        <v>120</v>
      </c>
      <c r="Z12" s="21" t="s">
        <v>74</v>
      </c>
      <c r="AA12" s="20" t="s">
        <v>68</v>
      </c>
      <c r="AB12" s="20" t="s">
        <v>659</v>
      </c>
      <c r="AC12" s="20" t="s">
        <v>262</v>
      </c>
      <c r="AD12" s="20" t="s">
        <v>140</v>
      </c>
    </row>
    <row r="13" spans="1:30" ht="236.25" customHeight="1" x14ac:dyDescent="0.2">
      <c r="A13" s="87"/>
      <c r="B13" s="19" t="s">
        <v>263</v>
      </c>
      <c r="C13" s="20" t="s">
        <v>672</v>
      </c>
      <c r="D13" s="21" t="s">
        <v>260</v>
      </c>
      <c r="E13" s="21" t="s">
        <v>0</v>
      </c>
      <c r="F13" s="23">
        <v>0</v>
      </c>
      <c r="G13" s="23">
        <v>0</v>
      </c>
      <c r="H13" s="21" t="s">
        <v>261</v>
      </c>
      <c r="I13" s="23">
        <v>0</v>
      </c>
      <c r="J13" s="23">
        <v>0</v>
      </c>
      <c r="K13" s="23">
        <v>0</v>
      </c>
      <c r="L13" s="23">
        <v>0</v>
      </c>
      <c r="M13" s="23">
        <v>0</v>
      </c>
      <c r="N13" s="23">
        <f t="shared" si="6"/>
        <v>0</v>
      </c>
      <c r="O13" s="23">
        <v>82.25</v>
      </c>
      <c r="P13" s="23">
        <v>0</v>
      </c>
      <c r="Q13" s="23">
        <v>267.75</v>
      </c>
      <c r="R13" s="23">
        <v>0</v>
      </c>
      <c r="S13" s="23">
        <v>0</v>
      </c>
      <c r="T13" s="23">
        <f t="shared" si="7"/>
        <v>350</v>
      </c>
      <c r="U13" s="23">
        <v>0</v>
      </c>
      <c r="V13" s="41">
        <f t="shared" si="2"/>
        <v>350</v>
      </c>
      <c r="W13" s="23">
        <v>0</v>
      </c>
      <c r="X13" s="41">
        <f t="shared" si="3"/>
        <v>350</v>
      </c>
      <c r="Y13" s="22">
        <v>350</v>
      </c>
      <c r="Z13" s="21" t="s">
        <v>0</v>
      </c>
      <c r="AA13" s="20" t="s">
        <v>724</v>
      </c>
      <c r="AB13" s="20" t="s">
        <v>673</v>
      </c>
      <c r="AC13" s="20" t="s">
        <v>674</v>
      </c>
      <c r="AD13" s="20" t="s">
        <v>675</v>
      </c>
    </row>
    <row r="14" spans="1:30" ht="52.5" hidden="1" x14ac:dyDescent="0.2">
      <c r="A14" s="87"/>
      <c r="B14" s="19" t="s">
        <v>264</v>
      </c>
      <c r="C14" s="20" t="s">
        <v>79</v>
      </c>
      <c r="D14" s="21" t="s">
        <v>260</v>
      </c>
      <c r="E14" s="21" t="s">
        <v>74</v>
      </c>
      <c r="F14" s="23">
        <v>0</v>
      </c>
      <c r="G14" s="23">
        <v>0</v>
      </c>
      <c r="H14" s="21" t="s">
        <v>261</v>
      </c>
      <c r="I14" s="23">
        <v>0</v>
      </c>
      <c r="J14" s="23">
        <v>0</v>
      </c>
      <c r="K14" s="23">
        <v>0</v>
      </c>
      <c r="L14" s="23">
        <v>0</v>
      </c>
      <c r="M14" s="23">
        <v>0</v>
      </c>
      <c r="N14" s="23">
        <f t="shared" si="6"/>
        <v>0</v>
      </c>
      <c r="O14" s="23">
        <v>0</v>
      </c>
      <c r="P14" s="23">
        <v>0</v>
      </c>
      <c r="Q14" s="23">
        <v>0</v>
      </c>
      <c r="R14" s="23">
        <v>0</v>
      </c>
      <c r="S14" s="23">
        <v>0</v>
      </c>
      <c r="T14" s="23">
        <f t="shared" si="7"/>
        <v>0</v>
      </c>
      <c r="U14" s="23">
        <v>0</v>
      </c>
      <c r="V14" s="41">
        <f t="shared" si="2"/>
        <v>0</v>
      </c>
      <c r="W14" s="23">
        <v>0</v>
      </c>
      <c r="X14" s="41">
        <f t="shared" si="3"/>
        <v>0</v>
      </c>
      <c r="Y14" s="22">
        <v>600</v>
      </c>
      <c r="Z14" s="21" t="s">
        <v>74</v>
      </c>
      <c r="AA14" s="20" t="s">
        <v>265</v>
      </c>
      <c r="AB14" s="20" t="s">
        <v>660</v>
      </c>
      <c r="AC14" s="20" t="s">
        <v>262</v>
      </c>
      <c r="AD14" s="20" t="s">
        <v>85</v>
      </c>
    </row>
    <row r="15" spans="1:30" ht="94.5" hidden="1" x14ac:dyDescent="0.2">
      <c r="A15" s="87"/>
      <c r="B15" s="19" t="s">
        <v>266</v>
      </c>
      <c r="C15" s="20" t="s">
        <v>267</v>
      </c>
      <c r="D15" s="21" t="s">
        <v>260</v>
      </c>
      <c r="E15" s="21" t="s">
        <v>74</v>
      </c>
      <c r="F15" s="23">
        <v>0</v>
      </c>
      <c r="G15" s="23">
        <v>0</v>
      </c>
      <c r="H15" s="21" t="s">
        <v>261</v>
      </c>
      <c r="I15" s="23">
        <v>0</v>
      </c>
      <c r="J15" s="23">
        <v>0</v>
      </c>
      <c r="K15" s="23">
        <v>0</v>
      </c>
      <c r="L15" s="23">
        <v>0</v>
      </c>
      <c r="M15" s="23">
        <v>0</v>
      </c>
      <c r="N15" s="23">
        <f t="shared" si="6"/>
        <v>0</v>
      </c>
      <c r="O15" s="23">
        <v>0</v>
      </c>
      <c r="P15" s="23">
        <v>0</v>
      </c>
      <c r="Q15" s="23">
        <v>0</v>
      </c>
      <c r="R15" s="23">
        <v>0</v>
      </c>
      <c r="S15" s="23">
        <v>0</v>
      </c>
      <c r="T15" s="23">
        <f t="shared" si="7"/>
        <v>0</v>
      </c>
      <c r="U15" s="23">
        <v>0</v>
      </c>
      <c r="V15" s="41">
        <f t="shared" si="2"/>
        <v>0</v>
      </c>
      <c r="W15" s="23">
        <v>0</v>
      </c>
      <c r="X15" s="41">
        <f t="shared" si="3"/>
        <v>0</v>
      </c>
      <c r="Y15" s="22">
        <v>240</v>
      </c>
      <c r="Z15" s="21" t="s">
        <v>74</v>
      </c>
      <c r="AA15" s="20" t="s">
        <v>76</v>
      </c>
      <c r="AB15" s="20" t="s">
        <v>268</v>
      </c>
      <c r="AC15" s="20" t="s">
        <v>262</v>
      </c>
      <c r="AD15" s="20" t="s">
        <v>141</v>
      </c>
    </row>
    <row r="16" spans="1:30" ht="123.75" customHeight="1" x14ac:dyDescent="0.2">
      <c r="A16" s="87"/>
      <c r="B16" s="19" t="s">
        <v>269</v>
      </c>
      <c r="C16" s="20" t="s">
        <v>270</v>
      </c>
      <c r="D16" s="21" t="s">
        <v>271</v>
      </c>
      <c r="E16" s="21" t="s">
        <v>74</v>
      </c>
      <c r="F16" s="23">
        <v>0</v>
      </c>
      <c r="G16" s="23">
        <v>0</v>
      </c>
      <c r="H16" s="21" t="s">
        <v>261</v>
      </c>
      <c r="I16" s="23">
        <v>0</v>
      </c>
      <c r="J16" s="23">
        <v>0</v>
      </c>
      <c r="K16" s="23">
        <v>0</v>
      </c>
      <c r="L16" s="23">
        <v>0</v>
      </c>
      <c r="M16" s="23">
        <v>0</v>
      </c>
      <c r="N16" s="23">
        <f t="shared" si="6"/>
        <v>0</v>
      </c>
      <c r="O16" s="23">
        <v>40</v>
      </c>
      <c r="P16" s="23">
        <v>0</v>
      </c>
      <c r="Q16" s="23">
        <v>160</v>
      </c>
      <c r="R16" s="23">
        <v>0</v>
      </c>
      <c r="S16" s="23">
        <v>0</v>
      </c>
      <c r="T16" s="23">
        <f t="shared" si="7"/>
        <v>200</v>
      </c>
      <c r="U16" s="23">
        <v>50</v>
      </c>
      <c r="V16" s="41">
        <f t="shared" si="2"/>
        <v>250</v>
      </c>
      <c r="W16" s="23">
        <v>0</v>
      </c>
      <c r="X16" s="41">
        <f t="shared" si="3"/>
        <v>250</v>
      </c>
      <c r="Y16" s="22">
        <v>250</v>
      </c>
      <c r="Z16" s="21" t="s">
        <v>0</v>
      </c>
      <c r="AA16" s="20" t="s">
        <v>725</v>
      </c>
      <c r="AB16" s="20" t="s">
        <v>661</v>
      </c>
      <c r="AC16" s="20" t="s">
        <v>6</v>
      </c>
      <c r="AD16" s="20" t="s">
        <v>764</v>
      </c>
    </row>
    <row r="17" spans="1:30" ht="108" customHeight="1" x14ac:dyDescent="0.2">
      <c r="A17" s="87"/>
      <c r="B17" s="19" t="s">
        <v>272</v>
      </c>
      <c r="C17" s="20" t="s">
        <v>273</v>
      </c>
      <c r="D17" s="21" t="s">
        <v>271</v>
      </c>
      <c r="E17" s="21" t="s">
        <v>0</v>
      </c>
      <c r="F17" s="23">
        <v>0</v>
      </c>
      <c r="G17" s="23">
        <f>12.772+129.939</f>
        <v>142.71099999999998</v>
      </c>
      <c r="H17" s="21" t="s">
        <v>46</v>
      </c>
      <c r="I17" s="23">
        <v>234.024</v>
      </c>
      <c r="J17" s="23">
        <v>0</v>
      </c>
      <c r="K17" s="23">
        <v>0</v>
      </c>
      <c r="L17" s="23">
        <v>0</v>
      </c>
      <c r="M17" s="23">
        <v>0</v>
      </c>
      <c r="N17" s="23">
        <f t="shared" si="6"/>
        <v>234.024</v>
      </c>
      <c r="O17" s="23">
        <v>120</v>
      </c>
      <c r="P17" s="23">
        <v>0</v>
      </c>
      <c r="Q17" s="23">
        <v>0</v>
      </c>
      <c r="R17" s="23">
        <v>0</v>
      </c>
      <c r="S17" s="23">
        <v>0</v>
      </c>
      <c r="T17" s="23">
        <f t="shared" si="7"/>
        <v>120</v>
      </c>
      <c r="U17" s="23">
        <v>103.26</v>
      </c>
      <c r="V17" s="41">
        <f t="shared" si="2"/>
        <v>457.28399999999999</v>
      </c>
      <c r="W17" s="23">
        <v>0</v>
      </c>
      <c r="X17" s="41">
        <f t="shared" si="3"/>
        <v>599.995</v>
      </c>
      <c r="Y17" s="22">
        <v>600</v>
      </c>
      <c r="Z17" s="21" t="s">
        <v>74</v>
      </c>
      <c r="AA17" s="20" t="s">
        <v>683</v>
      </c>
      <c r="AB17" s="20" t="s">
        <v>669</v>
      </c>
      <c r="AC17" s="20" t="s">
        <v>262</v>
      </c>
      <c r="AD17" s="20" t="s">
        <v>47</v>
      </c>
    </row>
    <row r="18" spans="1:30" ht="52.5" hidden="1" x14ac:dyDescent="0.2">
      <c r="A18" s="87"/>
      <c r="B18" s="19" t="s">
        <v>274</v>
      </c>
      <c r="C18" s="20" t="s">
        <v>275</v>
      </c>
      <c r="D18" s="21" t="s">
        <v>276</v>
      </c>
      <c r="E18" s="21" t="s">
        <v>74</v>
      </c>
      <c r="F18" s="23">
        <v>0</v>
      </c>
      <c r="G18" s="23">
        <v>0</v>
      </c>
      <c r="H18" s="21" t="s">
        <v>261</v>
      </c>
      <c r="I18" s="23">
        <v>0</v>
      </c>
      <c r="J18" s="23">
        <v>0</v>
      </c>
      <c r="K18" s="23">
        <v>0</v>
      </c>
      <c r="L18" s="23">
        <v>0</v>
      </c>
      <c r="M18" s="23">
        <v>0</v>
      </c>
      <c r="N18" s="23">
        <f t="shared" si="6"/>
        <v>0</v>
      </c>
      <c r="O18" s="23">
        <v>0</v>
      </c>
      <c r="P18" s="23">
        <v>0</v>
      </c>
      <c r="Q18" s="23">
        <v>0</v>
      </c>
      <c r="R18" s="23">
        <v>0</v>
      </c>
      <c r="S18" s="23">
        <v>0</v>
      </c>
      <c r="T18" s="23">
        <f t="shared" si="7"/>
        <v>0</v>
      </c>
      <c r="U18" s="23">
        <v>0</v>
      </c>
      <c r="V18" s="41">
        <f t="shared" si="2"/>
        <v>0</v>
      </c>
      <c r="W18" s="23">
        <v>0</v>
      </c>
      <c r="X18" s="41">
        <f t="shared" si="3"/>
        <v>0</v>
      </c>
      <c r="Y18" s="22">
        <v>50</v>
      </c>
      <c r="Z18" s="21" t="s">
        <v>74</v>
      </c>
      <c r="AA18" s="20" t="s">
        <v>2</v>
      </c>
      <c r="AB18" s="20" t="s">
        <v>277</v>
      </c>
      <c r="AC18" s="20" t="s">
        <v>1</v>
      </c>
      <c r="AD18" s="20" t="s">
        <v>47</v>
      </c>
    </row>
    <row r="19" spans="1:30" ht="52.5" hidden="1" x14ac:dyDescent="0.2">
      <c r="A19" s="87"/>
      <c r="B19" s="19" t="s">
        <v>278</v>
      </c>
      <c r="C19" s="20" t="s">
        <v>279</v>
      </c>
      <c r="D19" s="21" t="s">
        <v>280</v>
      </c>
      <c r="E19" s="21" t="s">
        <v>0</v>
      </c>
      <c r="F19" s="23">
        <v>0</v>
      </c>
      <c r="G19" s="23">
        <v>0</v>
      </c>
      <c r="H19" s="21" t="s">
        <v>46</v>
      </c>
      <c r="I19" s="23">
        <v>0</v>
      </c>
      <c r="J19" s="23">
        <v>0</v>
      </c>
      <c r="K19" s="23">
        <v>0</v>
      </c>
      <c r="L19" s="23">
        <v>0</v>
      </c>
      <c r="M19" s="23">
        <v>0</v>
      </c>
      <c r="N19" s="23">
        <f t="shared" si="6"/>
        <v>0</v>
      </c>
      <c r="O19" s="23">
        <v>0</v>
      </c>
      <c r="P19" s="23">
        <v>0</v>
      </c>
      <c r="Q19" s="23">
        <v>0</v>
      </c>
      <c r="R19" s="23">
        <v>0</v>
      </c>
      <c r="S19" s="23">
        <v>0</v>
      </c>
      <c r="T19" s="23">
        <f t="shared" si="7"/>
        <v>0</v>
      </c>
      <c r="U19" s="23">
        <v>0</v>
      </c>
      <c r="V19" s="41">
        <f t="shared" si="2"/>
        <v>0</v>
      </c>
      <c r="W19" s="23">
        <v>0</v>
      </c>
      <c r="X19" s="41">
        <f t="shared" si="3"/>
        <v>0</v>
      </c>
      <c r="Y19" s="22">
        <v>360</v>
      </c>
      <c r="Z19" s="21" t="s">
        <v>74</v>
      </c>
      <c r="AA19" s="20" t="s">
        <v>281</v>
      </c>
      <c r="AB19" s="20" t="s">
        <v>282</v>
      </c>
      <c r="AC19" s="20" t="s">
        <v>1</v>
      </c>
      <c r="AD19" s="20" t="s">
        <v>80</v>
      </c>
    </row>
    <row r="20" spans="1:30" ht="31.5" hidden="1" x14ac:dyDescent="0.2">
      <c r="A20" s="87"/>
      <c r="B20" s="19" t="s">
        <v>283</v>
      </c>
      <c r="C20" s="20" t="s">
        <v>284</v>
      </c>
      <c r="D20" s="21" t="s">
        <v>285</v>
      </c>
      <c r="E20" s="21" t="s">
        <v>74</v>
      </c>
      <c r="F20" s="23">
        <v>0</v>
      </c>
      <c r="G20" s="23">
        <v>0</v>
      </c>
      <c r="H20" s="21" t="s">
        <v>286</v>
      </c>
      <c r="I20" s="23">
        <v>0</v>
      </c>
      <c r="J20" s="23">
        <v>0</v>
      </c>
      <c r="K20" s="23">
        <v>0</v>
      </c>
      <c r="L20" s="23">
        <v>0</v>
      </c>
      <c r="M20" s="23">
        <v>0</v>
      </c>
      <c r="N20" s="23">
        <f t="shared" si="6"/>
        <v>0</v>
      </c>
      <c r="O20" s="23">
        <v>0</v>
      </c>
      <c r="P20" s="23">
        <v>0</v>
      </c>
      <c r="Q20" s="23">
        <v>0</v>
      </c>
      <c r="R20" s="23">
        <v>0</v>
      </c>
      <c r="S20" s="23">
        <v>0</v>
      </c>
      <c r="T20" s="23">
        <f t="shared" si="7"/>
        <v>0</v>
      </c>
      <c r="U20" s="23">
        <v>0</v>
      </c>
      <c r="V20" s="41">
        <f t="shared" si="2"/>
        <v>0</v>
      </c>
      <c r="W20" s="23">
        <v>0</v>
      </c>
      <c r="X20" s="41">
        <f t="shared" si="3"/>
        <v>0</v>
      </c>
      <c r="Y20" s="22">
        <v>1200</v>
      </c>
      <c r="Z20" s="21" t="s">
        <v>0</v>
      </c>
      <c r="AA20" s="20" t="s">
        <v>287</v>
      </c>
      <c r="AB20" s="20" t="s">
        <v>288</v>
      </c>
      <c r="AC20" s="20" t="s">
        <v>257</v>
      </c>
      <c r="AD20" s="20" t="s">
        <v>3</v>
      </c>
    </row>
    <row r="21" spans="1:30" ht="63" hidden="1" x14ac:dyDescent="0.2">
      <c r="A21" s="87"/>
      <c r="B21" s="19" t="s">
        <v>289</v>
      </c>
      <c r="C21" s="20" t="s">
        <v>290</v>
      </c>
      <c r="D21" s="21" t="s">
        <v>291</v>
      </c>
      <c r="E21" s="21" t="s">
        <v>0</v>
      </c>
      <c r="F21" s="23">
        <v>0</v>
      </c>
      <c r="G21" s="23">
        <v>0</v>
      </c>
      <c r="H21" s="21" t="s">
        <v>261</v>
      </c>
      <c r="I21" s="23">
        <v>0</v>
      </c>
      <c r="J21" s="23">
        <v>0</v>
      </c>
      <c r="K21" s="23">
        <v>0</v>
      </c>
      <c r="L21" s="23">
        <v>0</v>
      </c>
      <c r="M21" s="23">
        <v>0</v>
      </c>
      <c r="N21" s="23">
        <f t="shared" si="6"/>
        <v>0</v>
      </c>
      <c r="O21" s="23">
        <v>0</v>
      </c>
      <c r="P21" s="23">
        <v>0</v>
      </c>
      <c r="Q21" s="23">
        <v>0</v>
      </c>
      <c r="R21" s="23">
        <v>0</v>
      </c>
      <c r="S21" s="23">
        <v>0</v>
      </c>
      <c r="T21" s="23">
        <f t="shared" si="7"/>
        <v>0</v>
      </c>
      <c r="U21" s="23">
        <v>0</v>
      </c>
      <c r="V21" s="41">
        <f t="shared" si="2"/>
        <v>0</v>
      </c>
      <c r="W21" s="23">
        <v>0</v>
      </c>
      <c r="X21" s="41">
        <f t="shared" si="3"/>
        <v>0</v>
      </c>
      <c r="Y21" s="22">
        <v>480</v>
      </c>
      <c r="Z21" s="21" t="s">
        <v>74</v>
      </c>
      <c r="AA21" s="20" t="s">
        <v>629</v>
      </c>
      <c r="AB21" s="20" t="s">
        <v>292</v>
      </c>
      <c r="AC21" s="20" t="s">
        <v>82</v>
      </c>
      <c r="AD21" s="20" t="s">
        <v>81</v>
      </c>
    </row>
    <row r="22" spans="1:30" ht="52.5" x14ac:dyDescent="0.2">
      <c r="A22" s="87"/>
      <c r="B22" s="19" t="s">
        <v>293</v>
      </c>
      <c r="C22" s="20" t="s">
        <v>4</v>
      </c>
      <c r="D22" s="21" t="s">
        <v>294</v>
      </c>
      <c r="E22" s="21" t="s">
        <v>0</v>
      </c>
      <c r="F22" s="23">
        <v>0</v>
      </c>
      <c r="G22" s="23">
        <v>0</v>
      </c>
      <c r="H22" s="21" t="s">
        <v>46</v>
      </c>
      <c r="I22" s="23">
        <v>8.2949999999999999</v>
      </c>
      <c r="J22" s="23">
        <v>0</v>
      </c>
      <c r="K22" s="23">
        <v>0</v>
      </c>
      <c r="L22" s="23">
        <v>0</v>
      </c>
      <c r="M22" s="23">
        <v>0</v>
      </c>
      <c r="N22" s="23">
        <f t="shared" si="6"/>
        <v>8.2949999999999999</v>
      </c>
      <c r="O22" s="23">
        <v>8.3000000000000007</v>
      </c>
      <c r="P22" s="23">
        <v>0</v>
      </c>
      <c r="Q22" s="23">
        <v>0</v>
      </c>
      <c r="R22" s="23">
        <v>0</v>
      </c>
      <c r="S22" s="23">
        <v>0</v>
      </c>
      <c r="T22" s="23">
        <f t="shared" si="7"/>
        <v>8.3000000000000007</v>
      </c>
      <c r="U22" s="23">
        <v>50</v>
      </c>
      <c r="V22" s="41">
        <f t="shared" si="2"/>
        <v>66.594999999999999</v>
      </c>
      <c r="W22" s="23">
        <v>233.4</v>
      </c>
      <c r="X22" s="41">
        <f t="shared" si="3"/>
        <v>299.995</v>
      </c>
      <c r="Y22" s="22">
        <v>300</v>
      </c>
      <c r="Z22" s="21" t="s">
        <v>74</v>
      </c>
      <c r="AA22" s="20" t="s">
        <v>726</v>
      </c>
      <c r="AB22" s="20" t="s">
        <v>295</v>
      </c>
      <c r="AC22" s="20" t="s">
        <v>262</v>
      </c>
      <c r="AD22" s="20" t="s">
        <v>47</v>
      </c>
    </row>
    <row r="23" spans="1:30" ht="105" x14ac:dyDescent="0.2">
      <c r="A23" s="87"/>
      <c r="B23" s="19" t="s">
        <v>296</v>
      </c>
      <c r="C23" s="20" t="s">
        <v>5</v>
      </c>
      <c r="D23" s="21" t="s">
        <v>294</v>
      </c>
      <c r="E23" s="21" t="s">
        <v>0</v>
      </c>
      <c r="F23" s="23">
        <v>0</v>
      </c>
      <c r="G23" s="23">
        <v>0</v>
      </c>
      <c r="H23" s="21" t="s">
        <v>46</v>
      </c>
      <c r="I23" s="23">
        <v>40.045000000000002</v>
      </c>
      <c r="J23" s="23">
        <v>0</v>
      </c>
      <c r="K23" s="23">
        <v>0</v>
      </c>
      <c r="L23" s="23">
        <v>0</v>
      </c>
      <c r="M23" s="23">
        <v>0</v>
      </c>
      <c r="N23" s="23">
        <f t="shared" si="6"/>
        <v>40.045000000000002</v>
      </c>
      <c r="O23" s="23">
        <v>40.045000000000002</v>
      </c>
      <c r="P23" s="23">
        <v>0</v>
      </c>
      <c r="Q23" s="23">
        <v>0</v>
      </c>
      <c r="R23" s="23">
        <v>0</v>
      </c>
      <c r="S23" s="23">
        <v>0</v>
      </c>
      <c r="T23" s="23">
        <f t="shared" si="7"/>
        <v>40.045000000000002</v>
      </c>
      <c r="U23" s="23">
        <v>50</v>
      </c>
      <c r="V23" s="41">
        <f t="shared" si="2"/>
        <v>130.09</v>
      </c>
      <c r="W23" s="23">
        <v>109.91</v>
      </c>
      <c r="X23" s="41">
        <f t="shared" si="3"/>
        <v>240</v>
      </c>
      <c r="Y23" s="22">
        <v>240</v>
      </c>
      <c r="Z23" s="21" t="s">
        <v>84</v>
      </c>
      <c r="AA23" s="20" t="s">
        <v>727</v>
      </c>
      <c r="AB23" s="20" t="s">
        <v>662</v>
      </c>
      <c r="AC23" s="20" t="s">
        <v>1</v>
      </c>
      <c r="AD23" s="20" t="s">
        <v>142</v>
      </c>
    </row>
    <row r="24" spans="1:30" ht="63" x14ac:dyDescent="0.2">
      <c r="A24" s="87"/>
      <c r="B24" s="19" t="s">
        <v>297</v>
      </c>
      <c r="C24" s="20" t="s">
        <v>298</v>
      </c>
      <c r="D24" s="21" t="s">
        <v>299</v>
      </c>
      <c r="E24" s="21" t="s">
        <v>74</v>
      </c>
      <c r="F24" s="23">
        <v>0</v>
      </c>
      <c r="G24" s="23">
        <v>0</v>
      </c>
      <c r="H24" s="21" t="s">
        <v>261</v>
      </c>
      <c r="I24" s="23">
        <v>0</v>
      </c>
      <c r="J24" s="23">
        <v>0</v>
      </c>
      <c r="K24" s="23">
        <v>0</v>
      </c>
      <c r="L24" s="23">
        <v>0</v>
      </c>
      <c r="M24" s="23">
        <v>0</v>
      </c>
      <c r="N24" s="23">
        <f t="shared" si="6"/>
        <v>0</v>
      </c>
      <c r="O24" s="23">
        <v>0</v>
      </c>
      <c r="P24" s="23">
        <v>0</v>
      </c>
      <c r="Q24" s="23">
        <v>0</v>
      </c>
      <c r="R24" s="23">
        <v>0</v>
      </c>
      <c r="S24" s="23">
        <v>0</v>
      </c>
      <c r="T24" s="23">
        <f t="shared" si="7"/>
        <v>0</v>
      </c>
      <c r="U24" s="23">
        <v>300</v>
      </c>
      <c r="V24" s="41">
        <f t="shared" si="2"/>
        <v>300</v>
      </c>
      <c r="W24" s="23">
        <v>650</v>
      </c>
      <c r="X24" s="41">
        <f t="shared" si="3"/>
        <v>950</v>
      </c>
      <c r="Y24" s="22">
        <v>1000</v>
      </c>
      <c r="Z24" s="21" t="s">
        <v>84</v>
      </c>
      <c r="AA24" s="20" t="s">
        <v>685</v>
      </c>
      <c r="AB24" s="20" t="s">
        <v>300</v>
      </c>
      <c r="AC24" s="20" t="s">
        <v>6</v>
      </c>
      <c r="AD24" s="20" t="s">
        <v>714</v>
      </c>
    </row>
    <row r="25" spans="1:30" ht="52.5" hidden="1" x14ac:dyDescent="0.2">
      <c r="A25" s="87"/>
      <c r="B25" s="19" t="s">
        <v>301</v>
      </c>
      <c r="C25" s="20" t="s">
        <v>302</v>
      </c>
      <c r="D25" s="21" t="s">
        <v>299</v>
      </c>
      <c r="E25" s="21" t="s">
        <v>74</v>
      </c>
      <c r="F25" s="23">
        <v>0</v>
      </c>
      <c r="G25" s="23">
        <v>0</v>
      </c>
      <c r="H25" s="21" t="s">
        <v>286</v>
      </c>
      <c r="I25" s="23">
        <v>0</v>
      </c>
      <c r="J25" s="23">
        <v>0</v>
      </c>
      <c r="K25" s="23">
        <v>0</v>
      </c>
      <c r="L25" s="23">
        <v>0</v>
      </c>
      <c r="M25" s="23">
        <v>0</v>
      </c>
      <c r="N25" s="23">
        <f t="shared" si="6"/>
        <v>0</v>
      </c>
      <c r="O25" s="23">
        <v>0</v>
      </c>
      <c r="P25" s="23">
        <v>0</v>
      </c>
      <c r="Q25" s="23">
        <v>0</v>
      </c>
      <c r="R25" s="23">
        <v>0</v>
      </c>
      <c r="S25" s="23">
        <v>0</v>
      </c>
      <c r="T25" s="23">
        <f t="shared" si="7"/>
        <v>0</v>
      </c>
      <c r="U25" s="23">
        <v>0</v>
      </c>
      <c r="V25" s="41">
        <f t="shared" si="2"/>
        <v>0</v>
      </c>
      <c r="W25" s="23">
        <v>0</v>
      </c>
      <c r="X25" s="41">
        <f t="shared" si="3"/>
        <v>0</v>
      </c>
      <c r="Y25" s="23" t="s">
        <v>47</v>
      </c>
      <c r="Z25" s="21" t="s">
        <v>0</v>
      </c>
      <c r="AA25" s="20" t="s">
        <v>7</v>
      </c>
      <c r="AB25" s="20" t="s">
        <v>303</v>
      </c>
      <c r="AC25" s="20" t="s">
        <v>304</v>
      </c>
      <c r="AD25" s="20" t="s">
        <v>137</v>
      </c>
    </row>
    <row r="26" spans="1:30" ht="145.5" customHeight="1" x14ac:dyDescent="0.2">
      <c r="A26" s="87"/>
      <c r="B26" s="19" t="s">
        <v>305</v>
      </c>
      <c r="C26" s="20" t="s">
        <v>306</v>
      </c>
      <c r="D26" s="21" t="s">
        <v>307</v>
      </c>
      <c r="E26" s="21" t="s">
        <v>0</v>
      </c>
      <c r="F26" s="23">
        <v>0</v>
      </c>
      <c r="G26" s="23">
        <v>0</v>
      </c>
      <c r="H26" s="21" t="s">
        <v>46</v>
      </c>
      <c r="I26" s="23">
        <v>0</v>
      </c>
      <c r="J26" s="23">
        <v>0</v>
      </c>
      <c r="K26" s="23">
        <v>0</v>
      </c>
      <c r="L26" s="23">
        <v>0</v>
      </c>
      <c r="M26" s="23">
        <v>0</v>
      </c>
      <c r="N26" s="23">
        <f t="shared" si="6"/>
        <v>0</v>
      </c>
      <c r="O26" s="23">
        <v>50</v>
      </c>
      <c r="P26" s="23">
        <v>0</v>
      </c>
      <c r="Q26" s="23">
        <v>130</v>
      </c>
      <c r="R26" s="23">
        <v>0</v>
      </c>
      <c r="S26" s="23">
        <v>0</v>
      </c>
      <c r="T26" s="23">
        <f t="shared" si="7"/>
        <v>180</v>
      </c>
      <c r="U26" s="23">
        <v>200</v>
      </c>
      <c r="V26" s="41">
        <f t="shared" si="2"/>
        <v>380</v>
      </c>
      <c r="W26" s="23">
        <v>220</v>
      </c>
      <c r="X26" s="41">
        <f t="shared" si="3"/>
        <v>600</v>
      </c>
      <c r="Y26" s="22">
        <v>600</v>
      </c>
      <c r="Z26" s="21" t="s">
        <v>0</v>
      </c>
      <c r="AA26" s="20" t="s">
        <v>728</v>
      </c>
      <c r="AB26" s="20" t="s">
        <v>684</v>
      </c>
      <c r="AC26" s="20" t="s">
        <v>1</v>
      </c>
      <c r="AD26" s="20" t="s">
        <v>729</v>
      </c>
    </row>
    <row r="27" spans="1:30" ht="52.5" hidden="1" x14ac:dyDescent="0.2">
      <c r="A27" s="87"/>
      <c r="B27" s="19" t="s">
        <v>308</v>
      </c>
      <c r="C27" s="20" t="s">
        <v>309</v>
      </c>
      <c r="D27" s="21" t="s">
        <v>310</v>
      </c>
      <c r="E27" s="21" t="s">
        <v>74</v>
      </c>
      <c r="F27" s="23">
        <v>0</v>
      </c>
      <c r="G27" s="23">
        <v>0</v>
      </c>
      <c r="H27" s="21" t="s">
        <v>261</v>
      </c>
      <c r="I27" s="23">
        <v>0</v>
      </c>
      <c r="J27" s="23">
        <v>0</v>
      </c>
      <c r="K27" s="23">
        <v>0</v>
      </c>
      <c r="L27" s="23">
        <v>0</v>
      </c>
      <c r="M27" s="23">
        <v>0</v>
      </c>
      <c r="N27" s="23">
        <f t="shared" si="6"/>
        <v>0</v>
      </c>
      <c r="O27" s="23">
        <v>0</v>
      </c>
      <c r="P27" s="23">
        <v>0</v>
      </c>
      <c r="Q27" s="23">
        <v>0</v>
      </c>
      <c r="R27" s="23">
        <v>0</v>
      </c>
      <c r="S27" s="23">
        <v>0</v>
      </c>
      <c r="T27" s="23">
        <f t="shared" si="7"/>
        <v>0</v>
      </c>
      <c r="U27" s="23">
        <v>0</v>
      </c>
      <c r="V27" s="41">
        <f t="shared" si="2"/>
        <v>0</v>
      </c>
      <c r="W27" s="23">
        <v>0</v>
      </c>
      <c r="X27" s="41">
        <f t="shared" si="3"/>
        <v>0</v>
      </c>
      <c r="Y27" s="22">
        <v>480</v>
      </c>
      <c r="Z27" s="21" t="s">
        <v>74</v>
      </c>
      <c r="AA27" s="20" t="s">
        <v>311</v>
      </c>
      <c r="AB27" s="20" t="s">
        <v>312</v>
      </c>
      <c r="AC27" s="20" t="s">
        <v>8</v>
      </c>
      <c r="AD27" s="20" t="s">
        <v>143</v>
      </c>
    </row>
    <row r="28" spans="1:30" ht="21" hidden="1" x14ac:dyDescent="0.2">
      <c r="A28" s="87"/>
      <c r="B28" s="19" t="s">
        <v>313</v>
      </c>
      <c r="C28" s="20" t="s">
        <v>314</v>
      </c>
      <c r="D28" s="21" t="s">
        <v>315</v>
      </c>
      <c r="E28" s="21" t="s">
        <v>74</v>
      </c>
      <c r="F28" s="23">
        <v>0</v>
      </c>
      <c r="G28" s="23">
        <v>0</v>
      </c>
      <c r="H28" s="21" t="s">
        <v>46</v>
      </c>
      <c r="I28" s="23">
        <v>0</v>
      </c>
      <c r="J28" s="23">
        <v>0</v>
      </c>
      <c r="K28" s="23">
        <v>0</v>
      </c>
      <c r="L28" s="23">
        <v>0</v>
      </c>
      <c r="M28" s="23">
        <v>0</v>
      </c>
      <c r="N28" s="23">
        <f t="shared" si="6"/>
        <v>0</v>
      </c>
      <c r="O28" s="23">
        <v>0</v>
      </c>
      <c r="P28" s="23">
        <v>0</v>
      </c>
      <c r="Q28" s="23">
        <v>0</v>
      </c>
      <c r="R28" s="23">
        <v>0</v>
      </c>
      <c r="S28" s="23">
        <v>0</v>
      </c>
      <c r="T28" s="23">
        <f t="shared" si="7"/>
        <v>0</v>
      </c>
      <c r="U28" s="23">
        <v>0</v>
      </c>
      <c r="V28" s="41">
        <f t="shared" si="2"/>
        <v>0</v>
      </c>
      <c r="W28" s="23">
        <v>0</v>
      </c>
      <c r="X28" s="41">
        <f t="shared" si="3"/>
        <v>0</v>
      </c>
      <c r="Y28" s="22">
        <v>120</v>
      </c>
      <c r="Z28" s="21" t="s">
        <v>0</v>
      </c>
      <c r="AA28" s="20" t="s">
        <v>316</v>
      </c>
      <c r="AB28" s="20" t="s">
        <v>47</v>
      </c>
      <c r="AC28" s="20" t="s">
        <v>317</v>
      </c>
      <c r="AD28" s="20" t="s">
        <v>138</v>
      </c>
    </row>
    <row r="29" spans="1:30" ht="128.1" customHeight="1" x14ac:dyDescent="0.2">
      <c r="A29" s="87"/>
      <c r="B29" s="19" t="s">
        <v>318</v>
      </c>
      <c r="C29" s="20" t="s">
        <v>319</v>
      </c>
      <c r="D29" s="21" t="s">
        <v>320</v>
      </c>
      <c r="E29" s="21" t="s">
        <v>0</v>
      </c>
      <c r="F29" s="23">
        <v>180</v>
      </c>
      <c r="G29" s="23">
        <v>0</v>
      </c>
      <c r="H29" s="21" t="s">
        <v>46</v>
      </c>
      <c r="I29" s="23">
        <v>159.72</v>
      </c>
      <c r="J29" s="23">
        <v>0</v>
      </c>
      <c r="K29" s="23">
        <v>0</v>
      </c>
      <c r="L29" s="23">
        <v>0</v>
      </c>
      <c r="M29" s="23">
        <v>0</v>
      </c>
      <c r="N29" s="23">
        <f t="shared" si="6"/>
        <v>159.72</v>
      </c>
      <c r="O29" s="23">
        <v>0</v>
      </c>
      <c r="P29" s="23">
        <v>0</v>
      </c>
      <c r="Q29" s="23">
        <v>0</v>
      </c>
      <c r="R29" s="23">
        <v>0</v>
      </c>
      <c r="S29" s="23">
        <v>0</v>
      </c>
      <c r="T29" s="23">
        <f t="shared" si="7"/>
        <v>0</v>
      </c>
      <c r="U29" s="23">
        <v>200</v>
      </c>
      <c r="V29" s="41">
        <f t="shared" si="2"/>
        <v>359.72</v>
      </c>
      <c r="W29" s="23">
        <v>0</v>
      </c>
      <c r="X29" s="41">
        <f t="shared" si="3"/>
        <v>539.72</v>
      </c>
      <c r="Y29" s="23">
        <v>2265.27</v>
      </c>
      <c r="Z29" s="21" t="s">
        <v>0</v>
      </c>
      <c r="AA29" s="20" t="s">
        <v>730</v>
      </c>
      <c r="AB29" s="20" t="s">
        <v>321</v>
      </c>
      <c r="AC29" s="20" t="s">
        <v>317</v>
      </c>
      <c r="AD29" s="20" t="s">
        <v>731</v>
      </c>
    </row>
    <row r="30" spans="1:30" ht="30" customHeight="1" x14ac:dyDescent="0.2">
      <c r="A30" s="87"/>
      <c r="B30" s="94" t="s">
        <v>192</v>
      </c>
      <c r="C30" s="94"/>
      <c r="D30" s="7" t="s">
        <v>191</v>
      </c>
      <c r="E30" s="7" t="s">
        <v>47</v>
      </c>
      <c r="F30" s="43">
        <f>SUM(F31:F38)</f>
        <v>1961.13</v>
      </c>
      <c r="G30" s="67">
        <f>SUM(G31:G38)</f>
        <v>1142.1935000000001</v>
      </c>
      <c r="H30" s="7" t="s">
        <v>47</v>
      </c>
      <c r="I30" s="43">
        <f>SUM(I31:I38)</f>
        <v>452.00400000000002</v>
      </c>
      <c r="J30" s="43">
        <f>SUM(J31:J38)</f>
        <v>1975.34</v>
      </c>
      <c r="K30" s="43">
        <f>SUM(K31:K38)</f>
        <v>248</v>
      </c>
      <c r="L30" s="43">
        <f>SUM(L31:L38)</f>
        <v>0</v>
      </c>
      <c r="M30" s="43">
        <f>SUM(M31:M38)</f>
        <v>103</v>
      </c>
      <c r="N30" s="43">
        <f>SUM(I30:M30)</f>
        <v>2778.3440000000001</v>
      </c>
      <c r="O30" s="43">
        <f>SUM(O31:O38)</f>
        <v>370.5</v>
      </c>
      <c r="P30" s="43">
        <f>SUM(P31:P38)</f>
        <v>0</v>
      </c>
      <c r="Q30" s="43">
        <f>SUM(Q31:Q38)</f>
        <v>450.5</v>
      </c>
      <c r="R30" s="43">
        <f>SUM(R31:R38)</f>
        <v>0</v>
      </c>
      <c r="S30" s="43">
        <f>SUM(S31:S38)</f>
        <v>88</v>
      </c>
      <c r="T30" s="47">
        <f t="shared" si="7"/>
        <v>909</v>
      </c>
      <c r="U30" s="43">
        <f>SUM(U31:U38)</f>
        <v>1260</v>
      </c>
      <c r="V30" s="58">
        <f t="shared" si="2"/>
        <v>4947.3440000000001</v>
      </c>
      <c r="W30" s="43">
        <f>SUM(W31:W38)</f>
        <v>8047.86</v>
      </c>
      <c r="X30" s="58">
        <f t="shared" si="3"/>
        <v>16098.5275</v>
      </c>
      <c r="Y30" s="1" t="s">
        <v>47</v>
      </c>
      <c r="Z30" s="7" t="s">
        <v>47</v>
      </c>
      <c r="AA30" s="7" t="s">
        <v>47</v>
      </c>
      <c r="AB30" s="7" t="s">
        <v>47</v>
      </c>
      <c r="AC30" s="7" t="s">
        <v>47</v>
      </c>
      <c r="AD30" s="7" t="s">
        <v>47</v>
      </c>
    </row>
    <row r="31" spans="1:30" ht="21" hidden="1" x14ac:dyDescent="0.2">
      <c r="A31" s="87"/>
      <c r="B31" s="19" t="s">
        <v>322</v>
      </c>
      <c r="C31" s="20" t="s">
        <v>323</v>
      </c>
      <c r="D31" s="21" t="s">
        <v>324</v>
      </c>
      <c r="E31" s="21" t="s">
        <v>74</v>
      </c>
      <c r="F31" s="23">
        <v>0</v>
      </c>
      <c r="G31" s="23">
        <v>0</v>
      </c>
      <c r="H31" s="21" t="s">
        <v>46</v>
      </c>
      <c r="I31" s="23">
        <v>0</v>
      </c>
      <c r="J31" s="23">
        <v>0</v>
      </c>
      <c r="K31" s="23">
        <v>0</v>
      </c>
      <c r="L31" s="23">
        <v>0</v>
      </c>
      <c r="M31" s="23">
        <v>0</v>
      </c>
      <c r="N31" s="23">
        <f>SUM(I31:M31)</f>
        <v>0</v>
      </c>
      <c r="O31" s="23">
        <v>0</v>
      </c>
      <c r="P31" s="23">
        <v>0</v>
      </c>
      <c r="Q31" s="23">
        <v>0</v>
      </c>
      <c r="R31" s="23">
        <v>0</v>
      </c>
      <c r="S31" s="23">
        <v>0</v>
      </c>
      <c r="T31" s="23">
        <f t="shared" si="7"/>
        <v>0</v>
      </c>
      <c r="U31" s="23">
        <v>0</v>
      </c>
      <c r="V31" s="41">
        <f t="shared" si="2"/>
        <v>0</v>
      </c>
      <c r="W31" s="23">
        <v>0</v>
      </c>
      <c r="X31" s="41">
        <f t="shared" si="3"/>
        <v>0</v>
      </c>
      <c r="Y31" s="22">
        <v>240</v>
      </c>
      <c r="Z31" s="21" t="s">
        <v>0</v>
      </c>
      <c r="AA31" s="20" t="s">
        <v>325</v>
      </c>
      <c r="AB31" s="20" t="s">
        <v>326</v>
      </c>
      <c r="AC31" s="20" t="s">
        <v>317</v>
      </c>
      <c r="AD31" s="20" t="s">
        <v>138</v>
      </c>
    </row>
    <row r="32" spans="1:30" ht="303" customHeight="1" x14ac:dyDescent="0.2">
      <c r="A32" s="87"/>
      <c r="B32" s="19" t="s">
        <v>327</v>
      </c>
      <c r="C32" s="20" t="s">
        <v>9</v>
      </c>
      <c r="D32" s="21" t="s">
        <v>324</v>
      </c>
      <c r="E32" s="21" t="s">
        <v>0</v>
      </c>
      <c r="F32" s="23">
        <v>1961.13</v>
      </c>
      <c r="G32" s="23">
        <v>996.2</v>
      </c>
      <c r="H32" s="21" t="s">
        <v>46</v>
      </c>
      <c r="I32" s="23">
        <v>305.16000000000003</v>
      </c>
      <c r="J32" s="23">
        <v>1975.34</v>
      </c>
      <c r="K32" s="23">
        <v>0</v>
      </c>
      <c r="L32" s="23">
        <v>0</v>
      </c>
      <c r="M32" s="23">
        <v>0</v>
      </c>
      <c r="N32" s="23">
        <f t="shared" ref="N32:N37" si="8">SUM(I32:M32)</f>
        <v>2280.5</v>
      </c>
      <c r="O32" s="23">
        <v>0</v>
      </c>
      <c r="P32" s="23">
        <v>0</v>
      </c>
      <c r="Q32" s="23">
        <v>0</v>
      </c>
      <c r="R32" s="23">
        <v>0</v>
      </c>
      <c r="S32" s="23">
        <v>0</v>
      </c>
      <c r="T32" s="23">
        <f t="shared" si="7"/>
        <v>0</v>
      </c>
      <c r="U32" s="23">
        <v>0</v>
      </c>
      <c r="V32" s="41">
        <f t="shared" si="2"/>
        <v>2280.5</v>
      </c>
      <c r="W32" s="23">
        <v>0</v>
      </c>
      <c r="X32" s="41">
        <f t="shared" si="3"/>
        <v>5237.83</v>
      </c>
      <c r="Y32" s="22">
        <f>X32</f>
        <v>5237.83</v>
      </c>
      <c r="Z32" s="21" t="s">
        <v>0</v>
      </c>
      <c r="AA32" s="20" t="s">
        <v>676</v>
      </c>
      <c r="AB32" s="20" t="s">
        <v>328</v>
      </c>
      <c r="AC32" s="20" t="s">
        <v>6</v>
      </c>
      <c r="AD32" s="20" t="s">
        <v>329</v>
      </c>
    </row>
    <row r="33" spans="1:30" ht="210" x14ac:dyDescent="0.2">
      <c r="A33" s="87"/>
      <c r="B33" s="19" t="s">
        <v>330</v>
      </c>
      <c r="C33" s="20" t="s">
        <v>670</v>
      </c>
      <c r="D33" s="21" t="s">
        <v>324</v>
      </c>
      <c r="E33" s="21" t="s">
        <v>74</v>
      </c>
      <c r="F33" s="23">
        <v>0</v>
      </c>
      <c r="G33" s="23">
        <v>0</v>
      </c>
      <c r="H33" s="21" t="s">
        <v>46</v>
      </c>
      <c r="I33" s="23">
        <v>0</v>
      </c>
      <c r="J33" s="23">
        <v>0</v>
      </c>
      <c r="K33" s="23">
        <v>0</v>
      </c>
      <c r="L33" s="23">
        <v>0</v>
      </c>
      <c r="M33" s="23">
        <v>50</v>
      </c>
      <c r="N33" s="23">
        <f t="shared" si="8"/>
        <v>50</v>
      </c>
      <c r="O33" s="23">
        <v>10.5</v>
      </c>
      <c r="P33" s="23">
        <v>0</v>
      </c>
      <c r="Q33" s="23">
        <v>59.5</v>
      </c>
      <c r="R33" s="23">
        <v>0</v>
      </c>
      <c r="S33" s="23">
        <v>0</v>
      </c>
      <c r="T33" s="23">
        <f t="shared" si="7"/>
        <v>70</v>
      </c>
      <c r="U33" s="23">
        <v>200</v>
      </c>
      <c r="V33" s="41">
        <f t="shared" si="2"/>
        <v>320</v>
      </c>
      <c r="W33" s="23">
        <v>4680</v>
      </c>
      <c r="X33" s="41">
        <f t="shared" si="3"/>
        <v>5000</v>
      </c>
      <c r="Y33" s="23">
        <v>5000</v>
      </c>
      <c r="Z33" s="21" t="s">
        <v>0</v>
      </c>
      <c r="AA33" s="20" t="s">
        <v>680</v>
      </c>
      <c r="AB33" s="20" t="s">
        <v>671</v>
      </c>
      <c r="AC33" s="20" t="s">
        <v>304</v>
      </c>
      <c r="AD33" s="20" t="s">
        <v>715</v>
      </c>
    </row>
    <row r="34" spans="1:30" ht="52.5" hidden="1" x14ac:dyDescent="0.2">
      <c r="A34" s="87"/>
      <c r="B34" s="19" t="s">
        <v>331</v>
      </c>
      <c r="C34" s="20" t="s">
        <v>332</v>
      </c>
      <c r="D34" s="21" t="s">
        <v>324</v>
      </c>
      <c r="E34" s="21" t="s">
        <v>74</v>
      </c>
      <c r="F34" s="23">
        <v>0</v>
      </c>
      <c r="G34" s="23">
        <v>0</v>
      </c>
      <c r="H34" s="21" t="s">
        <v>286</v>
      </c>
      <c r="I34" s="23">
        <v>0</v>
      </c>
      <c r="J34" s="23">
        <v>0</v>
      </c>
      <c r="K34" s="23">
        <v>0</v>
      </c>
      <c r="L34" s="23">
        <v>0</v>
      </c>
      <c r="M34" s="23">
        <v>0</v>
      </c>
      <c r="N34" s="23">
        <f t="shared" si="8"/>
        <v>0</v>
      </c>
      <c r="O34" s="23">
        <v>0</v>
      </c>
      <c r="P34" s="23">
        <v>0</v>
      </c>
      <c r="Q34" s="23">
        <v>0</v>
      </c>
      <c r="R34" s="23">
        <v>0</v>
      </c>
      <c r="S34" s="23">
        <v>0</v>
      </c>
      <c r="T34" s="23">
        <f t="shared" si="7"/>
        <v>0</v>
      </c>
      <c r="U34" s="23">
        <v>0</v>
      </c>
      <c r="V34" s="41">
        <f t="shared" si="2"/>
        <v>0</v>
      </c>
      <c r="W34" s="23">
        <v>0</v>
      </c>
      <c r="X34" s="41">
        <f t="shared" si="3"/>
        <v>0</v>
      </c>
      <c r="Y34" s="23" t="s">
        <v>47</v>
      </c>
      <c r="Z34" s="21" t="s">
        <v>74</v>
      </c>
      <c r="AA34" s="20" t="s">
        <v>333</v>
      </c>
      <c r="AB34" s="20" t="s">
        <v>334</v>
      </c>
      <c r="AC34" s="20" t="s">
        <v>6</v>
      </c>
      <c r="AD34" s="20" t="s">
        <v>47</v>
      </c>
    </row>
    <row r="35" spans="1:30" ht="42" x14ac:dyDescent="0.2">
      <c r="A35" s="87"/>
      <c r="B35" s="19" t="s">
        <v>335</v>
      </c>
      <c r="C35" s="20" t="s">
        <v>336</v>
      </c>
      <c r="D35" s="21" t="s">
        <v>337</v>
      </c>
      <c r="E35" s="21" t="s">
        <v>0</v>
      </c>
      <c r="F35" s="23">
        <v>0</v>
      </c>
      <c r="G35" s="23">
        <v>20.993500000000001</v>
      </c>
      <c r="H35" s="21" t="s">
        <v>46</v>
      </c>
      <c r="I35" s="23">
        <v>34.146999999999998</v>
      </c>
      <c r="J35" s="23">
        <v>0</v>
      </c>
      <c r="K35" s="23">
        <v>0</v>
      </c>
      <c r="L35" s="23">
        <v>0</v>
      </c>
      <c r="M35" s="23">
        <v>0</v>
      </c>
      <c r="N35" s="23">
        <f t="shared" si="8"/>
        <v>34.146999999999998</v>
      </c>
      <c r="O35" s="23">
        <v>60</v>
      </c>
      <c r="P35" s="23">
        <v>0</v>
      </c>
      <c r="Q35" s="23">
        <v>0</v>
      </c>
      <c r="R35" s="23">
        <v>0</v>
      </c>
      <c r="S35" s="23">
        <v>0</v>
      </c>
      <c r="T35" s="23">
        <f t="shared" si="7"/>
        <v>60</v>
      </c>
      <c r="U35" s="23">
        <v>60</v>
      </c>
      <c r="V35" s="41">
        <f t="shared" si="2"/>
        <v>154.14699999999999</v>
      </c>
      <c r="W35" s="23">
        <v>544.86</v>
      </c>
      <c r="X35" s="41">
        <f t="shared" si="3"/>
        <v>720.0005000000001</v>
      </c>
      <c r="Y35" s="22">
        <v>720</v>
      </c>
      <c r="Z35" s="21" t="s">
        <v>74</v>
      </c>
      <c r="AA35" s="20" t="s">
        <v>694</v>
      </c>
      <c r="AB35" s="20" t="s">
        <v>47</v>
      </c>
      <c r="AC35" s="20" t="s">
        <v>624</v>
      </c>
      <c r="AD35" s="20" t="s">
        <v>713</v>
      </c>
    </row>
    <row r="36" spans="1:30" ht="138" customHeight="1" x14ac:dyDescent="0.2">
      <c r="A36" s="87"/>
      <c r="B36" s="19" t="s">
        <v>338</v>
      </c>
      <c r="C36" s="20" t="s">
        <v>339</v>
      </c>
      <c r="D36" s="21" t="s">
        <v>340</v>
      </c>
      <c r="E36" s="21" t="s">
        <v>0</v>
      </c>
      <c r="F36" s="23">
        <v>0</v>
      </c>
      <c r="G36" s="23">
        <v>75</v>
      </c>
      <c r="H36" s="21" t="s">
        <v>46</v>
      </c>
      <c r="I36" s="23">
        <v>0</v>
      </c>
      <c r="J36" s="23">
        <v>0</v>
      </c>
      <c r="K36" s="23">
        <v>138</v>
      </c>
      <c r="L36" s="23">
        <v>0</v>
      </c>
      <c r="M36" s="23">
        <v>25</v>
      </c>
      <c r="N36" s="23">
        <f t="shared" si="8"/>
        <v>163</v>
      </c>
      <c r="O36" s="23">
        <v>0</v>
      </c>
      <c r="P36" s="23">
        <v>0</v>
      </c>
      <c r="Q36" s="23">
        <v>209</v>
      </c>
      <c r="R36" s="23">
        <v>0</v>
      </c>
      <c r="S36" s="23">
        <v>43</v>
      </c>
      <c r="T36" s="23">
        <f t="shared" si="7"/>
        <v>252</v>
      </c>
      <c r="U36" s="23">
        <v>0</v>
      </c>
      <c r="V36" s="41">
        <f t="shared" si="2"/>
        <v>415</v>
      </c>
      <c r="W36" s="23">
        <v>0</v>
      </c>
      <c r="X36" s="41">
        <f t="shared" si="3"/>
        <v>490</v>
      </c>
      <c r="Y36" s="22">
        <v>490</v>
      </c>
      <c r="Z36" s="21" t="s">
        <v>0</v>
      </c>
      <c r="AA36" s="20" t="s">
        <v>695</v>
      </c>
      <c r="AB36" s="20" t="s">
        <v>341</v>
      </c>
      <c r="AC36" s="20" t="s">
        <v>342</v>
      </c>
      <c r="AD36" s="20" t="s">
        <v>144</v>
      </c>
    </row>
    <row r="37" spans="1:30" ht="109.5" customHeight="1" x14ac:dyDescent="0.2">
      <c r="A37" s="87"/>
      <c r="B37" s="21" t="s">
        <v>343</v>
      </c>
      <c r="C37" s="20" t="s">
        <v>344</v>
      </c>
      <c r="D37" s="21" t="s">
        <v>129</v>
      </c>
      <c r="E37" s="21" t="s">
        <v>0</v>
      </c>
      <c r="F37" s="23">
        <v>0</v>
      </c>
      <c r="G37" s="23">
        <v>0</v>
      </c>
      <c r="H37" s="21" t="s">
        <v>46</v>
      </c>
      <c r="I37" s="23">
        <v>112.697</v>
      </c>
      <c r="J37" s="23">
        <v>0</v>
      </c>
      <c r="K37" s="23">
        <v>0</v>
      </c>
      <c r="L37" s="23">
        <v>0</v>
      </c>
      <c r="M37" s="23">
        <v>0</v>
      </c>
      <c r="N37" s="23">
        <f t="shared" si="8"/>
        <v>112.697</v>
      </c>
      <c r="O37" s="23">
        <v>300</v>
      </c>
      <c r="P37" s="23">
        <v>0</v>
      </c>
      <c r="Q37" s="23">
        <v>0</v>
      </c>
      <c r="R37" s="23">
        <v>0</v>
      </c>
      <c r="S37" s="23">
        <v>0</v>
      </c>
      <c r="T37" s="23">
        <f t="shared" si="7"/>
        <v>300</v>
      </c>
      <c r="U37" s="23">
        <v>1000</v>
      </c>
      <c r="V37" s="41">
        <f t="shared" si="2"/>
        <v>1412.6970000000001</v>
      </c>
      <c r="W37" s="23">
        <v>2823</v>
      </c>
      <c r="X37" s="41">
        <f t="shared" si="3"/>
        <v>4235.6970000000001</v>
      </c>
      <c r="Y37" s="23">
        <v>4235.7</v>
      </c>
      <c r="Z37" s="21" t="s">
        <v>0</v>
      </c>
      <c r="AA37" s="20" t="s">
        <v>732</v>
      </c>
      <c r="AB37" s="20" t="s">
        <v>47</v>
      </c>
      <c r="AC37" s="20" t="s">
        <v>145</v>
      </c>
      <c r="AD37" s="20" t="s">
        <v>47</v>
      </c>
    </row>
    <row r="38" spans="1:30" ht="115.5" x14ac:dyDescent="0.2">
      <c r="A38" s="87"/>
      <c r="B38" s="21" t="s">
        <v>648</v>
      </c>
      <c r="C38" s="20" t="s">
        <v>649</v>
      </c>
      <c r="D38" s="21" t="s">
        <v>650</v>
      </c>
      <c r="E38" s="21" t="s">
        <v>0</v>
      </c>
      <c r="F38" s="23">
        <v>0</v>
      </c>
      <c r="G38" s="23">
        <v>50</v>
      </c>
      <c r="H38" s="21" t="s">
        <v>46</v>
      </c>
      <c r="I38" s="23">
        <v>0</v>
      </c>
      <c r="J38" s="23">
        <v>0</v>
      </c>
      <c r="K38" s="23">
        <v>110</v>
      </c>
      <c r="L38" s="23">
        <v>0</v>
      </c>
      <c r="M38" s="23">
        <v>28</v>
      </c>
      <c r="N38" s="23">
        <f t="shared" ref="N38" si="9">SUM(I38:M38)</f>
        <v>138</v>
      </c>
      <c r="O38" s="23">
        <v>0</v>
      </c>
      <c r="P38" s="23">
        <v>0</v>
      </c>
      <c r="Q38" s="23">
        <v>182</v>
      </c>
      <c r="R38" s="23">
        <v>0</v>
      </c>
      <c r="S38" s="23">
        <v>45</v>
      </c>
      <c r="T38" s="23">
        <f t="shared" ref="T38" si="10">SUM(O38:S38)</f>
        <v>227</v>
      </c>
      <c r="U38" s="23">
        <v>0</v>
      </c>
      <c r="V38" s="41">
        <f t="shared" ref="V38" si="11">N38+T38+U38</f>
        <v>365</v>
      </c>
      <c r="W38" s="23">
        <v>0</v>
      </c>
      <c r="X38" s="41">
        <f t="shared" ref="X38" si="12">W38+V38+G38+F38</f>
        <v>415</v>
      </c>
      <c r="Y38" s="23">
        <f>X38</f>
        <v>415</v>
      </c>
      <c r="Z38" s="21" t="s">
        <v>0</v>
      </c>
      <c r="AA38" s="20" t="s">
        <v>696</v>
      </c>
      <c r="AB38" s="20" t="s">
        <v>651</v>
      </c>
      <c r="AC38" s="20" t="s">
        <v>342</v>
      </c>
      <c r="AD38" s="20" t="s">
        <v>139</v>
      </c>
    </row>
    <row r="39" spans="1:30" ht="30" customHeight="1" x14ac:dyDescent="0.2">
      <c r="A39" s="87"/>
      <c r="B39" s="94" t="s">
        <v>194</v>
      </c>
      <c r="C39" s="94"/>
      <c r="D39" s="7" t="s">
        <v>193</v>
      </c>
      <c r="E39" s="7" t="s">
        <v>47</v>
      </c>
      <c r="F39" s="43">
        <f>SUM(F40:F56)</f>
        <v>79789.98345</v>
      </c>
      <c r="G39" s="43">
        <f>SUM(G40:G56)</f>
        <v>10634.273720962063</v>
      </c>
      <c r="H39" s="7" t="s">
        <v>47</v>
      </c>
      <c r="I39" s="43">
        <f>SUM(I40:I56)</f>
        <v>0</v>
      </c>
      <c r="J39" s="43">
        <f t="shared" ref="J39:L39" si="13">SUM(J40:J56)</f>
        <v>0</v>
      </c>
      <c r="K39" s="43">
        <f t="shared" si="13"/>
        <v>878.19499999999994</v>
      </c>
      <c r="L39" s="43">
        <f t="shared" si="13"/>
        <v>0</v>
      </c>
      <c r="M39" s="43">
        <f>SUM(M40:M56)</f>
        <v>4814.2003599999998</v>
      </c>
      <c r="N39" s="43">
        <f>SUM(I39:M39)</f>
        <v>5692.3953599999995</v>
      </c>
      <c r="O39" s="43">
        <f>SUM(O40:O56)</f>
        <v>0</v>
      </c>
      <c r="P39" s="43">
        <f t="shared" ref="P39:R39" si="14">SUM(P40:P56)</f>
        <v>0</v>
      </c>
      <c r="Q39" s="43">
        <f t="shared" si="14"/>
        <v>4943</v>
      </c>
      <c r="R39" s="43">
        <f t="shared" si="14"/>
        <v>0</v>
      </c>
      <c r="S39" s="43">
        <f>SUM(S40:S56)</f>
        <v>8167.4578899999997</v>
      </c>
      <c r="T39" s="47">
        <f t="shared" si="7"/>
        <v>13110.45789</v>
      </c>
      <c r="U39" s="43">
        <f>SUM(U40:U56)</f>
        <v>13556.90819</v>
      </c>
      <c r="V39" s="58">
        <f t="shared" si="2"/>
        <v>32359.761440000002</v>
      </c>
      <c r="W39" s="43">
        <f>SUM(W40:W56)</f>
        <v>13918</v>
      </c>
      <c r="X39" s="58">
        <f t="shared" si="3"/>
        <v>136702.01861096206</v>
      </c>
      <c r="Y39" s="1" t="s">
        <v>47</v>
      </c>
      <c r="Z39" s="7" t="s">
        <v>47</v>
      </c>
      <c r="AA39" s="7" t="s">
        <v>47</v>
      </c>
      <c r="AB39" s="7" t="s">
        <v>47</v>
      </c>
      <c r="AC39" s="7" t="s">
        <v>47</v>
      </c>
      <c r="AD39" s="7" t="s">
        <v>47</v>
      </c>
    </row>
    <row r="40" spans="1:30" ht="31.5" x14ac:dyDescent="0.2">
      <c r="A40" s="87"/>
      <c r="B40" s="19" t="s">
        <v>345</v>
      </c>
      <c r="C40" s="20" t="s">
        <v>346</v>
      </c>
      <c r="D40" s="21" t="s">
        <v>55</v>
      </c>
      <c r="E40" s="21" t="s">
        <v>0</v>
      </c>
      <c r="F40" s="23">
        <v>174.01600000000002</v>
      </c>
      <c r="G40" s="23">
        <v>219.97049999999999</v>
      </c>
      <c r="H40" s="21" t="s">
        <v>46</v>
      </c>
      <c r="I40" s="23">
        <v>0</v>
      </c>
      <c r="J40" s="23">
        <v>0</v>
      </c>
      <c r="K40" s="23">
        <v>135.19499999999999</v>
      </c>
      <c r="L40" s="23">
        <v>0</v>
      </c>
      <c r="M40" s="23">
        <v>1283.36547</v>
      </c>
      <c r="N40" s="23">
        <f>SUM(I40:M40)</f>
        <v>1418.5604699999999</v>
      </c>
      <c r="O40" s="23">
        <v>0</v>
      </c>
      <c r="P40" s="23">
        <v>0</v>
      </c>
      <c r="Q40" s="23">
        <v>0</v>
      </c>
      <c r="R40" s="23">
        <v>0</v>
      </c>
      <c r="S40" s="23">
        <v>256</v>
      </c>
      <c r="T40" s="23">
        <f t="shared" si="7"/>
        <v>256</v>
      </c>
      <c r="U40" s="23">
        <v>27.908190000000001</v>
      </c>
      <c r="V40" s="41">
        <f t="shared" si="2"/>
        <v>1702.46866</v>
      </c>
      <c r="W40" s="23">
        <v>0</v>
      </c>
      <c r="X40" s="41">
        <f t="shared" si="3"/>
        <v>2096.45516</v>
      </c>
      <c r="Y40" s="22">
        <v>1333.85</v>
      </c>
      <c r="Z40" s="21" t="s">
        <v>74</v>
      </c>
      <c r="AA40" s="20" t="s">
        <v>347</v>
      </c>
      <c r="AB40" s="20" t="s">
        <v>663</v>
      </c>
      <c r="AC40" s="20" t="s">
        <v>348</v>
      </c>
      <c r="AD40" s="20" t="s">
        <v>139</v>
      </c>
    </row>
    <row r="41" spans="1:30" ht="31.5" x14ac:dyDescent="0.2">
      <c r="A41" s="87"/>
      <c r="B41" s="19" t="s">
        <v>349</v>
      </c>
      <c r="C41" s="20" t="s">
        <v>350</v>
      </c>
      <c r="D41" s="21" t="s">
        <v>55</v>
      </c>
      <c r="E41" s="21" t="s">
        <v>0</v>
      </c>
      <c r="F41" s="23">
        <v>280.31004000000001</v>
      </c>
      <c r="G41" s="23">
        <v>274.32299999999998</v>
      </c>
      <c r="H41" s="21" t="s">
        <v>46</v>
      </c>
      <c r="I41" s="23">
        <v>0</v>
      </c>
      <c r="J41" s="23">
        <v>0</v>
      </c>
      <c r="K41" s="23">
        <v>0</v>
      </c>
      <c r="L41" s="23">
        <v>0</v>
      </c>
      <c r="M41" s="23">
        <v>1104.1769999999999</v>
      </c>
      <c r="N41" s="23">
        <f t="shared" ref="N41:N56" si="15">SUM(I41:M41)</f>
        <v>1104.1769999999999</v>
      </c>
      <c r="O41" s="23">
        <v>0</v>
      </c>
      <c r="P41" s="23">
        <v>0</v>
      </c>
      <c r="Q41" s="23">
        <v>0</v>
      </c>
      <c r="R41" s="23">
        <v>0</v>
      </c>
      <c r="S41" s="23">
        <v>834.8</v>
      </c>
      <c r="T41" s="23">
        <f t="shared" si="7"/>
        <v>834.8</v>
      </c>
      <c r="U41" s="23">
        <v>965.5</v>
      </c>
      <c r="V41" s="41">
        <f t="shared" si="2"/>
        <v>2904.4769999999999</v>
      </c>
      <c r="W41" s="23">
        <v>0</v>
      </c>
      <c r="X41" s="41">
        <f t="shared" si="3"/>
        <v>3459.1100399999996</v>
      </c>
      <c r="Y41" s="22">
        <v>1410.31</v>
      </c>
      <c r="Z41" s="21" t="s">
        <v>74</v>
      </c>
      <c r="AA41" s="20" t="s">
        <v>351</v>
      </c>
      <c r="AB41" s="20" t="s">
        <v>352</v>
      </c>
      <c r="AC41" s="20" t="s">
        <v>348</v>
      </c>
      <c r="AD41" s="20" t="s">
        <v>139</v>
      </c>
    </row>
    <row r="42" spans="1:30" ht="43.5" x14ac:dyDescent="0.2">
      <c r="A42" s="87"/>
      <c r="B42" s="19" t="s">
        <v>353</v>
      </c>
      <c r="C42" s="20" t="s">
        <v>10</v>
      </c>
      <c r="D42" s="21" t="s">
        <v>55</v>
      </c>
      <c r="E42" s="21" t="s">
        <v>74</v>
      </c>
      <c r="F42" s="23">
        <v>0</v>
      </c>
      <c r="G42" s="23">
        <v>0</v>
      </c>
      <c r="H42" s="21" t="s">
        <v>286</v>
      </c>
      <c r="I42" s="23">
        <v>0</v>
      </c>
      <c r="J42" s="23">
        <v>0</v>
      </c>
      <c r="K42" s="23">
        <v>0</v>
      </c>
      <c r="L42" s="23">
        <v>0</v>
      </c>
      <c r="M42" s="23">
        <v>100</v>
      </c>
      <c r="N42" s="23">
        <f t="shared" si="15"/>
        <v>100</v>
      </c>
      <c r="O42" s="23">
        <v>0</v>
      </c>
      <c r="P42" s="23">
        <v>0</v>
      </c>
      <c r="Q42" s="23">
        <v>4200</v>
      </c>
      <c r="R42" s="23">
        <v>0</v>
      </c>
      <c r="S42" s="23">
        <v>1800</v>
      </c>
      <c r="T42" s="23">
        <f t="shared" si="7"/>
        <v>6000</v>
      </c>
      <c r="U42" s="23">
        <v>0</v>
      </c>
      <c r="V42" s="41">
        <f t="shared" si="2"/>
        <v>6100</v>
      </c>
      <c r="W42" s="23">
        <v>0</v>
      </c>
      <c r="X42" s="41">
        <f t="shared" si="3"/>
        <v>6100</v>
      </c>
      <c r="Y42" s="22">
        <v>6100000</v>
      </c>
      <c r="Z42" s="21" t="s">
        <v>0</v>
      </c>
      <c r="AA42" s="20" t="s">
        <v>11</v>
      </c>
      <c r="AB42" s="20" t="s">
        <v>354</v>
      </c>
      <c r="AC42" s="20" t="s">
        <v>348</v>
      </c>
      <c r="AD42" s="20" t="s">
        <v>139</v>
      </c>
    </row>
    <row r="43" spans="1:30" ht="54" x14ac:dyDescent="0.2">
      <c r="A43" s="87"/>
      <c r="B43" s="19" t="s">
        <v>355</v>
      </c>
      <c r="C43" s="20" t="s">
        <v>356</v>
      </c>
      <c r="D43" s="21" t="s">
        <v>55</v>
      </c>
      <c r="E43" s="21" t="s">
        <v>0</v>
      </c>
      <c r="F43" s="23">
        <v>1221.2170000000001</v>
      </c>
      <c r="G43" s="23">
        <f>1954.64+3694.60700096207</f>
        <v>5649.2470009620702</v>
      </c>
      <c r="H43" s="21" t="s">
        <v>261</v>
      </c>
      <c r="I43" s="23">
        <v>0</v>
      </c>
      <c r="J43" s="23">
        <v>0</v>
      </c>
      <c r="K43" s="23">
        <v>0</v>
      </c>
      <c r="L43" s="23">
        <v>0</v>
      </c>
      <c r="M43" s="23">
        <v>0</v>
      </c>
      <c r="N43" s="23">
        <f t="shared" si="15"/>
        <v>0</v>
      </c>
      <c r="O43" s="23">
        <v>0</v>
      </c>
      <c r="P43" s="23">
        <v>0</v>
      </c>
      <c r="Q43" s="23">
        <v>0</v>
      </c>
      <c r="R43" s="23">
        <v>0</v>
      </c>
      <c r="S43" s="23">
        <v>0</v>
      </c>
      <c r="T43" s="23">
        <f t="shared" si="7"/>
        <v>0</v>
      </c>
      <c r="U43" s="23">
        <v>0</v>
      </c>
      <c r="V43" s="41">
        <f t="shared" si="2"/>
        <v>0</v>
      </c>
      <c r="W43" s="23">
        <v>0</v>
      </c>
      <c r="X43" s="41">
        <f t="shared" si="3"/>
        <v>6870.4640009620707</v>
      </c>
      <c r="Y43" s="22">
        <v>6015.4229999999998</v>
      </c>
      <c r="Z43" s="21" t="s">
        <v>0</v>
      </c>
      <c r="AA43" s="20" t="s">
        <v>357</v>
      </c>
      <c r="AB43" s="20" t="s">
        <v>358</v>
      </c>
      <c r="AC43" s="20" t="s">
        <v>348</v>
      </c>
      <c r="AD43" s="20" t="s">
        <v>146</v>
      </c>
    </row>
    <row r="44" spans="1:30" ht="52.5" x14ac:dyDescent="0.2">
      <c r="A44" s="87"/>
      <c r="B44" s="19" t="s">
        <v>359</v>
      </c>
      <c r="C44" s="20" t="s">
        <v>656</v>
      </c>
      <c r="D44" s="21" t="s">
        <v>55</v>
      </c>
      <c r="E44" s="21" t="s">
        <v>0</v>
      </c>
      <c r="F44" s="23">
        <v>0</v>
      </c>
      <c r="G44" s="23">
        <v>0</v>
      </c>
      <c r="H44" s="21" t="s">
        <v>286</v>
      </c>
      <c r="I44" s="23">
        <v>0</v>
      </c>
      <c r="J44" s="23">
        <v>0</v>
      </c>
      <c r="K44" s="23">
        <v>0</v>
      </c>
      <c r="L44" s="23">
        <v>0</v>
      </c>
      <c r="M44" s="23">
        <v>0</v>
      </c>
      <c r="N44" s="23">
        <f t="shared" si="15"/>
        <v>0</v>
      </c>
      <c r="O44" s="23">
        <v>0</v>
      </c>
      <c r="P44" s="23">
        <v>0</v>
      </c>
      <c r="Q44" s="23">
        <v>0</v>
      </c>
      <c r="R44" s="23">
        <v>0</v>
      </c>
      <c r="S44" s="23">
        <v>0</v>
      </c>
      <c r="T44" s="23">
        <f t="shared" si="7"/>
        <v>0</v>
      </c>
      <c r="U44" s="23">
        <v>0</v>
      </c>
      <c r="V44" s="41">
        <f t="shared" si="2"/>
        <v>0</v>
      </c>
      <c r="W44" s="23">
        <v>0</v>
      </c>
      <c r="X44" s="41">
        <f t="shared" si="3"/>
        <v>0</v>
      </c>
      <c r="Y44" s="22">
        <v>150</v>
      </c>
      <c r="Z44" s="21" t="s">
        <v>74</v>
      </c>
      <c r="AA44" s="20" t="s">
        <v>12</v>
      </c>
      <c r="AB44" s="20" t="s">
        <v>360</v>
      </c>
      <c r="AC44" s="20" t="s">
        <v>348</v>
      </c>
      <c r="AD44" s="20" t="s">
        <v>139</v>
      </c>
    </row>
    <row r="45" spans="1:30" ht="168" x14ac:dyDescent="0.2">
      <c r="A45" s="87"/>
      <c r="B45" s="19" t="s">
        <v>361</v>
      </c>
      <c r="C45" s="20" t="s">
        <v>362</v>
      </c>
      <c r="D45" s="21" t="s">
        <v>55</v>
      </c>
      <c r="E45" s="21" t="s">
        <v>0</v>
      </c>
      <c r="F45" s="23">
        <v>5</v>
      </c>
      <c r="G45" s="23">
        <v>26.68422</v>
      </c>
      <c r="H45" s="21" t="s">
        <v>46</v>
      </c>
      <c r="I45" s="23">
        <v>0</v>
      </c>
      <c r="J45" s="23">
        <v>0</v>
      </c>
      <c r="K45" s="23">
        <v>0</v>
      </c>
      <c r="L45" s="23">
        <v>0</v>
      </c>
      <c r="M45" s="23">
        <v>231.65789000000001</v>
      </c>
      <c r="N45" s="23">
        <f t="shared" si="15"/>
        <v>231.65789000000001</v>
      </c>
      <c r="O45" s="23">
        <v>0</v>
      </c>
      <c r="P45" s="23">
        <v>0</v>
      </c>
      <c r="Q45" s="23">
        <v>0</v>
      </c>
      <c r="R45" s="23">
        <v>0</v>
      </c>
      <c r="S45" s="23">
        <v>181.65789000000001</v>
      </c>
      <c r="T45" s="23">
        <f t="shared" si="7"/>
        <v>181.65789000000001</v>
      </c>
      <c r="U45" s="23">
        <v>77.5</v>
      </c>
      <c r="V45" s="41">
        <f t="shared" si="2"/>
        <v>490.81578000000002</v>
      </c>
      <c r="W45" s="23">
        <v>0</v>
      </c>
      <c r="X45" s="41">
        <f t="shared" si="3"/>
        <v>522.5</v>
      </c>
      <c r="Y45" s="22">
        <v>437.505</v>
      </c>
      <c r="Z45" s="21" t="s">
        <v>74</v>
      </c>
      <c r="AA45" s="20" t="s">
        <v>363</v>
      </c>
      <c r="AB45" s="20" t="s">
        <v>364</v>
      </c>
      <c r="AC45" s="20" t="s">
        <v>348</v>
      </c>
      <c r="AD45" s="20" t="s">
        <v>139</v>
      </c>
    </row>
    <row r="46" spans="1:30" ht="178.5" hidden="1" x14ac:dyDescent="0.2">
      <c r="A46" s="87"/>
      <c r="B46" s="19" t="s">
        <v>365</v>
      </c>
      <c r="C46" s="20" t="s">
        <v>366</v>
      </c>
      <c r="D46" s="21" t="s">
        <v>367</v>
      </c>
      <c r="E46" s="21" t="s">
        <v>0</v>
      </c>
      <c r="F46" s="23">
        <v>72582.240000000005</v>
      </c>
      <c r="G46" s="39">
        <f>73163-F46</f>
        <v>580.75999999999476</v>
      </c>
      <c r="H46" s="21" t="s">
        <v>46</v>
      </c>
      <c r="I46" s="23">
        <v>0</v>
      </c>
      <c r="J46" s="23">
        <v>0</v>
      </c>
      <c r="K46" s="23">
        <v>0</v>
      </c>
      <c r="L46" s="23">
        <v>0</v>
      </c>
      <c r="M46" s="23">
        <v>0</v>
      </c>
      <c r="N46" s="23">
        <f t="shared" si="15"/>
        <v>0</v>
      </c>
      <c r="O46" s="23">
        <v>0</v>
      </c>
      <c r="P46" s="23">
        <v>0</v>
      </c>
      <c r="Q46" s="23">
        <v>0</v>
      </c>
      <c r="R46" s="23">
        <v>0</v>
      </c>
      <c r="S46" s="23">
        <v>0</v>
      </c>
      <c r="T46" s="23">
        <f t="shared" si="7"/>
        <v>0</v>
      </c>
      <c r="U46" s="23">
        <v>0</v>
      </c>
      <c r="V46" s="41">
        <f t="shared" si="2"/>
        <v>0</v>
      </c>
      <c r="W46" s="23">
        <v>0</v>
      </c>
      <c r="X46" s="41">
        <f t="shared" si="3"/>
        <v>73163</v>
      </c>
      <c r="Y46" s="22">
        <v>73162</v>
      </c>
      <c r="Z46" s="21" t="s">
        <v>0</v>
      </c>
      <c r="AA46" s="20" t="s">
        <v>104</v>
      </c>
      <c r="AB46" s="38" t="s">
        <v>733</v>
      </c>
      <c r="AC46" s="20" t="s">
        <v>342</v>
      </c>
      <c r="AD46" s="20" t="s">
        <v>139</v>
      </c>
    </row>
    <row r="47" spans="1:30" ht="96" customHeight="1" x14ac:dyDescent="0.2">
      <c r="A47" s="87"/>
      <c r="B47" s="19" t="s">
        <v>368</v>
      </c>
      <c r="C47" s="20" t="s">
        <v>369</v>
      </c>
      <c r="D47" s="21" t="s">
        <v>367</v>
      </c>
      <c r="E47" s="21" t="s">
        <v>0</v>
      </c>
      <c r="F47" s="23">
        <v>0</v>
      </c>
      <c r="G47" s="23">
        <v>2041</v>
      </c>
      <c r="H47" s="21" t="s">
        <v>261</v>
      </c>
      <c r="I47" s="23">
        <v>0</v>
      </c>
      <c r="J47" s="23">
        <v>0</v>
      </c>
      <c r="K47" s="23">
        <v>0</v>
      </c>
      <c r="L47" s="23">
        <v>0</v>
      </c>
      <c r="M47" s="23">
        <v>1320</v>
      </c>
      <c r="N47" s="23">
        <f>SUM(I47:M47)</f>
        <v>1320</v>
      </c>
      <c r="O47" s="23">
        <v>0</v>
      </c>
      <c r="P47" s="23">
        <v>0</v>
      </c>
      <c r="Q47" s="23">
        <v>0</v>
      </c>
      <c r="R47" s="23">
        <v>0</v>
      </c>
      <c r="S47" s="23">
        <v>1320</v>
      </c>
      <c r="T47" s="23">
        <f t="shared" si="7"/>
        <v>1320</v>
      </c>
      <c r="U47" s="23">
        <v>1320</v>
      </c>
      <c r="V47" s="41">
        <f t="shared" si="2"/>
        <v>3960</v>
      </c>
      <c r="W47" s="23">
        <v>0</v>
      </c>
      <c r="X47" s="41">
        <f t="shared" si="3"/>
        <v>6001</v>
      </c>
      <c r="Y47" s="22">
        <f>X47</f>
        <v>6001</v>
      </c>
      <c r="Z47" s="21" t="s">
        <v>74</v>
      </c>
      <c r="AA47" s="20" t="s">
        <v>664</v>
      </c>
      <c r="AB47" s="20" t="s">
        <v>47</v>
      </c>
      <c r="AC47" s="20" t="s">
        <v>342</v>
      </c>
      <c r="AD47" s="20" t="s">
        <v>139</v>
      </c>
    </row>
    <row r="48" spans="1:30" ht="52.5" x14ac:dyDescent="0.2">
      <c r="A48" s="87"/>
      <c r="B48" s="19" t="s">
        <v>370</v>
      </c>
      <c r="C48" s="20" t="s">
        <v>371</v>
      </c>
      <c r="D48" s="21" t="s">
        <v>367</v>
      </c>
      <c r="E48" s="21" t="s">
        <v>0</v>
      </c>
      <c r="F48" s="23">
        <v>0</v>
      </c>
      <c r="G48" s="23">
        <v>0</v>
      </c>
      <c r="H48" s="21" t="s">
        <v>261</v>
      </c>
      <c r="I48" s="23">
        <v>0</v>
      </c>
      <c r="J48" s="23">
        <v>0</v>
      </c>
      <c r="K48" s="23">
        <v>0</v>
      </c>
      <c r="L48" s="23">
        <v>0</v>
      </c>
      <c r="M48" s="23">
        <v>0</v>
      </c>
      <c r="N48" s="23">
        <f t="shared" si="15"/>
        <v>0</v>
      </c>
      <c r="O48" s="23">
        <v>0</v>
      </c>
      <c r="P48" s="23">
        <v>0</v>
      </c>
      <c r="Q48" s="23">
        <v>0</v>
      </c>
      <c r="R48" s="23">
        <v>0</v>
      </c>
      <c r="S48" s="23">
        <v>0</v>
      </c>
      <c r="T48" s="23">
        <f t="shared" si="7"/>
        <v>0</v>
      </c>
      <c r="U48" s="23">
        <v>3000</v>
      </c>
      <c r="V48" s="41">
        <f t="shared" si="2"/>
        <v>3000</v>
      </c>
      <c r="W48" s="23">
        <v>7000</v>
      </c>
      <c r="X48" s="41">
        <f t="shared" si="3"/>
        <v>10000</v>
      </c>
      <c r="Y48" s="22">
        <v>10000</v>
      </c>
      <c r="Z48" s="21" t="s">
        <v>0</v>
      </c>
      <c r="AA48" s="20" t="s">
        <v>13</v>
      </c>
      <c r="AB48" s="20" t="s">
        <v>652</v>
      </c>
      <c r="AC48" s="20" t="s">
        <v>342</v>
      </c>
      <c r="AD48" s="20" t="s">
        <v>139</v>
      </c>
    </row>
    <row r="49" spans="1:30" ht="42" hidden="1" x14ac:dyDescent="0.2">
      <c r="A49" s="87"/>
      <c r="B49" s="19" t="s">
        <v>372</v>
      </c>
      <c r="C49" s="20" t="s">
        <v>373</v>
      </c>
      <c r="D49" s="21" t="s">
        <v>374</v>
      </c>
      <c r="E49" s="21" t="s">
        <v>0</v>
      </c>
      <c r="F49" s="23">
        <v>650.20000000000005</v>
      </c>
      <c r="G49" s="23">
        <f>2167-F49</f>
        <v>1516.8</v>
      </c>
      <c r="H49" s="21" t="s">
        <v>46</v>
      </c>
      <c r="I49" s="23">
        <v>0</v>
      </c>
      <c r="J49" s="23">
        <v>0</v>
      </c>
      <c r="K49" s="23">
        <v>0</v>
      </c>
      <c r="L49" s="23">
        <v>0</v>
      </c>
      <c r="M49" s="23">
        <v>0</v>
      </c>
      <c r="N49" s="23">
        <f t="shared" si="15"/>
        <v>0</v>
      </c>
      <c r="O49" s="23">
        <v>0</v>
      </c>
      <c r="P49" s="23">
        <v>0</v>
      </c>
      <c r="Q49" s="23">
        <v>0</v>
      </c>
      <c r="R49" s="23">
        <v>0</v>
      </c>
      <c r="S49" s="23">
        <v>0</v>
      </c>
      <c r="T49" s="23">
        <f t="shared" si="7"/>
        <v>0</v>
      </c>
      <c r="U49" s="23">
        <v>0</v>
      </c>
      <c r="V49" s="41">
        <f t="shared" si="2"/>
        <v>0</v>
      </c>
      <c r="W49" s="23">
        <v>0</v>
      </c>
      <c r="X49" s="41">
        <f t="shared" si="3"/>
        <v>2167</v>
      </c>
      <c r="Y49" s="22">
        <v>2167</v>
      </c>
      <c r="Z49" s="21" t="s">
        <v>0</v>
      </c>
      <c r="AA49" s="20" t="s">
        <v>375</v>
      </c>
      <c r="AB49" s="20" t="s">
        <v>630</v>
      </c>
      <c r="AC49" s="20" t="s">
        <v>342</v>
      </c>
      <c r="AD49" s="20" t="s">
        <v>139</v>
      </c>
    </row>
    <row r="50" spans="1:30" ht="136.5" x14ac:dyDescent="0.2">
      <c r="A50" s="87"/>
      <c r="B50" s="19" t="s">
        <v>376</v>
      </c>
      <c r="C50" s="20" t="s">
        <v>723</v>
      </c>
      <c r="D50" s="21" t="s">
        <v>374</v>
      </c>
      <c r="E50" s="21" t="s">
        <v>74</v>
      </c>
      <c r="F50" s="23">
        <v>0</v>
      </c>
      <c r="G50" s="23">
        <v>123</v>
      </c>
      <c r="H50" s="21" t="s">
        <v>261</v>
      </c>
      <c r="I50" s="23">
        <v>0</v>
      </c>
      <c r="J50" s="23">
        <v>0</v>
      </c>
      <c r="K50" s="23">
        <v>743</v>
      </c>
      <c r="L50" s="23">
        <v>0</v>
      </c>
      <c r="M50" s="23">
        <v>0</v>
      </c>
      <c r="N50" s="23">
        <f t="shared" si="15"/>
        <v>743</v>
      </c>
      <c r="O50" s="23">
        <v>0</v>
      </c>
      <c r="P50" s="23">
        <v>0</v>
      </c>
      <c r="Q50" s="23">
        <v>743</v>
      </c>
      <c r="R50" s="23">
        <v>0</v>
      </c>
      <c r="S50" s="23">
        <v>0</v>
      </c>
      <c r="T50" s="23">
        <f t="shared" si="7"/>
        <v>743</v>
      </c>
      <c r="U50" s="23">
        <v>1134</v>
      </c>
      <c r="V50" s="41">
        <f t="shared" si="2"/>
        <v>2620</v>
      </c>
      <c r="W50" s="23">
        <v>0</v>
      </c>
      <c r="X50" s="41">
        <f t="shared" si="3"/>
        <v>2743</v>
      </c>
      <c r="Y50" s="22">
        <f>X50</f>
        <v>2743</v>
      </c>
      <c r="Z50" s="21" t="s">
        <v>0</v>
      </c>
      <c r="AA50" s="20" t="s">
        <v>734</v>
      </c>
      <c r="AB50" s="20" t="s">
        <v>377</v>
      </c>
      <c r="AC50" s="20" t="s">
        <v>342</v>
      </c>
      <c r="AD50" s="20" t="s">
        <v>139</v>
      </c>
    </row>
    <row r="51" spans="1:30" ht="52.5" x14ac:dyDescent="0.2">
      <c r="A51" s="87"/>
      <c r="B51" s="19" t="s">
        <v>378</v>
      </c>
      <c r="C51" s="20" t="s">
        <v>14</v>
      </c>
      <c r="D51" s="21" t="s">
        <v>374</v>
      </c>
      <c r="E51" s="21" t="s">
        <v>74</v>
      </c>
      <c r="F51" s="23">
        <v>0</v>
      </c>
      <c r="G51" s="23">
        <v>0</v>
      </c>
      <c r="H51" s="21" t="s">
        <v>261</v>
      </c>
      <c r="I51" s="23">
        <v>0</v>
      </c>
      <c r="J51" s="23">
        <v>0</v>
      </c>
      <c r="K51" s="23">
        <v>0</v>
      </c>
      <c r="L51" s="23">
        <v>0</v>
      </c>
      <c r="M51" s="23">
        <v>0</v>
      </c>
      <c r="N51" s="23">
        <f t="shared" si="15"/>
        <v>0</v>
      </c>
      <c r="O51" s="23">
        <v>0</v>
      </c>
      <c r="P51" s="23">
        <v>0</v>
      </c>
      <c r="Q51" s="23">
        <v>0</v>
      </c>
      <c r="R51" s="23">
        <v>0</v>
      </c>
      <c r="S51" s="23">
        <v>0</v>
      </c>
      <c r="T51" s="23">
        <f t="shared" si="7"/>
        <v>0</v>
      </c>
      <c r="U51" s="23">
        <v>257</v>
      </c>
      <c r="V51" s="41">
        <f t="shared" si="2"/>
        <v>257</v>
      </c>
      <c r="W51" s="23">
        <v>1743</v>
      </c>
      <c r="X51" s="41">
        <f t="shared" si="3"/>
        <v>2000</v>
      </c>
      <c r="Y51" s="22">
        <v>2000</v>
      </c>
      <c r="Z51" s="21" t="s">
        <v>0</v>
      </c>
      <c r="AA51" s="20" t="s">
        <v>15</v>
      </c>
      <c r="AB51" s="20" t="s">
        <v>377</v>
      </c>
      <c r="AC51" s="20" t="s">
        <v>342</v>
      </c>
      <c r="AD51" s="20" t="s">
        <v>139</v>
      </c>
    </row>
    <row r="52" spans="1:30" ht="42" x14ac:dyDescent="0.2">
      <c r="A52" s="87"/>
      <c r="B52" s="19" t="s">
        <v>379</v>
      </c>
      <c r="C52" s="20" t="s">
        <v>380</v>
      </c>
      <c r="D52" s="21" t="s">
        <v>374</v>
      </c>
      <c r="E52" s="21" t="s">
        <v>74</v>
      </c>
      <c r="F52" s="23">
        <v>0</v>
      </c>
      <c r="G52" s="23">
        <v>0</v>
      </c>
      <c r="H52" s="21" t="s">
        <v>261</v>
      </c>
      <c r="I52" s="23">
        <v>0</v>
      </c>
      <c r="J52" s="23">
        <v>0</v>
      </c>
      <c r="K52" s="23">
        <v>0</v>
      </c>
      <c r="L52" s="23">
        <v>0</v>
      </c>
      <c r="M52" s="23">
        <v>0</v>
      </c>
      <c r="N52" s="23">
        <f t="shared" si="15"/>
        <v>0</v>
      </c>
      <c r="O52" s="23">
        <v>0</v>
      </c>
      <c r="P52" s="23">
        <v>0</v>
      </c>
      <c r="Q52" s="23">
        <v>0</v>
      </c>
      <c r="R52" s="23">
        <v>0</v>
      </c>
      <c r="S52" s="23">
        <v>0</v>
      </c>
      <c r="T52" s="23">
        <f t="shared" si="7"/>
        <v>0</v>
      </c>
      <c r="U52" s="23">
        <v>1000</v>
      </c>
      <c r="V52" s="41">
        <f t="shared" si="2"/>
        <v>1000</v>
      </c>
      <c r="W52" s="23">
        <v>1000</v>
      </c>
      <c r="X52" s="41">
        <f t="shared" si="3"/>
        <v>2000</v>
      </c>
      <c r="Y52" s="22">
        <v>2000</v>
      </c>
      <c r="Z52" s="21" t="s">
        <v>0</v>
      </c>
      <c r="AA52" s="20" t="s">
        <v>381</v>
      </c>
      <c r="AB52" s="20" t="s">
        <v>382</v>
      </c>
      <c r="AC52" s="20" t="s">
        <v>342</v>
      </c>
      <c r="AD52" s="20" t="s">
        <v>139</v>
      </c>
    </row>
    <row r="53" spans="1:30" ht="94.5" x14ac:dyDescent="0.2">
      <c r="A53" s="87"/>
      <c r="B53" s="19" t="s">
        <v>383</v>
      </c>
      <c r="C53" s="20" t="s">
        <v>384</v>
      </c>
      <c r="D53" s="21" t="s">
        <v>374</v>
      </c>
      <c r="E53" s="21" t="s">
        <v>0</v>
      </c>
      <c r="F53" s="23">
        <v>0</v>
      </c>
      <c r="G53" s="23">
        <v>0</v>
      </c>
      <c r="H53" s="21" t="s">
        <v>261</v>
      </c>
      <c r="I53" s="23">
        <v>0</v>
      </c>
      <c r="J53" s="23">
        <v>0</v>
      </c>
      <c r="K53" s="23">
        <v>0</v>
      </c>
      <c r="L53" s="23">
        <v>0</v>
      </c>
      <c r="M53" s="23">
        <v>275</v>
      </c>
      <c r="N53" s="23">
        <f>SUM(I53:M53)</f>
        <v>275</v>
      </c>
      <c r="O53" s="23">
        <v>0</v>
      </c>
      <c r="P53" s="23">
        <v>0</v>
      </c>
      <c r="Q53" s="23">
        <v>0</v>
      </c>
      <c r="R53" s="23">
        <v>0</v>
      </c>
      <c r="S53" s="23">
        <v>1275</v>
      </c>
      <c r="T53" s="23">
        <f t="shared" si="7"/>
        <v>1275</v>
      </c>
      <c r="U53" s="23">
        <v>1275</v>
      </c>
      <c r="V53" s="41">
        <f t="shared" si="2"/>
        <v>2825</v>
      </c>
      <c r="W53" s="23">
        <v>4175</v>
      </c>
      <c r="X53" s="41">
        <f t="shared" si="3"/>
        <v>7000</v>
      </c>
      <c r="Y53" s="22">
        <v>7000</v>
      </c>
      <c r="Z53" s="21" t="s">
        <v>0</v>
      </c>
      <c r="AA53" s="20" t="s">
        <v>385</v>
      </c>
      <c r="AB53" s="20" t="s">
        <v>665</v>
      </c>
      <c r="AC53" s="20" t="s">
        <v>342</v>
      </c>
      <c r="AD53" s="20" t="s">
        <v>139</v>
      </c>
    </row>
    <row r="54" spans="1:30" ht="94.5" x14ac:dyDescent="0.2">
      <c r="A54" s="87"/>
      <c r="B54" s="19" t="s">
        <v>386</v>
      </c>
      <c r="C54" s="20" t="s">
        <v>387</v>
      </c>
      <c r="D54" s="21" t="s">
        <v>374</v>
      </c>
      <c r="E54" s="21" t="s">
        <v>74</v>
      </c>
      <c r="F54" s="23">
        <v>0</v>
      </c>
      <c r="G54" s="23">
        <v>0</v>
      </c>
      <c r="H54" s="21" t="s">
        <v>261</v>
      </c>
      <c r="I54" s="23">
        <v>0</v>
      </c>
      <c r="J54" s="23">
        <v>0</v>
      </c>
      <c r="K54" s="23">
        <v>0</v>
      </c>
      <c r="L54" s="23">
        <v>0</v>
      </c>
      <c r="M54" s="23">
        <v>500</v>
      </c>
      <c r="N54" s="23">
        <f t="shared" si="15"/>
        <v>500</v>
      </c>
      <c r="O54" s="23">
        <v>0</v>
      </c>
      <c r="P54" s="23">
        <v>0</v>
      </c>
      <c r="Q54" s="23">
        <v>0</v>
      </c>
      <c r="R54" s="23">
        <v>0</v>
      </c>
      <c r="S54" s="23">
        <v>2500</v>
      </c>
      <c r="T54" s="23">
        <f t="shared" si="7"/>
        <v>2500</v>
      </c>
      <c r="U54" s="23">
        <v>4500</v>
      </c>
      <c r="V54" s="41">
        <f t="shared" si="2"/>
        <v>7500</v>
      </c>
      <c r="W54" s="23">
        <v>0</v>
      </c>
      <c r="X54" s="41">
        <f t="shared" si="3"/>
        <v>7500</v>
      </c>
      <c r="Y54" s="41">
        <f>X54</f>
        <v>7500</v>
      </c>
      <c r="Z54" s="21" t="s">
        <v>0</v>
      </c>
      <c r="AA54" s="20" t="s">
        <v>735</v>
      </c>
      <c r="AB54" s="20" t="s">
        <v>736</v>
      </c>
      <c r="AC54" s="20" t="s">
        <v>342</v>
      </c>
      <c r="AD54" s="20" t="s">
        <v>139</v>
      </c>
    </row>
    <row r="55" spans="1:30" ht="31.5" hidden="1" x14ac:dyDescent="0.2">
      <c r="A55" s="87"/>
      <c r="B55" s="24" t="s">
        <v>53</v>
      </c>
      <c r="C55" s="20" t="s">
        <v>54</v>
      </c>
      <c r="D55" s="21" t="s">
        <v>55</v>
      </c>
      <c r="E55" s="21" t="s">
        <v>0</v>
      </c>
      <c r="F55" s="23">
        <v>4877.0004099999996</v>
      </c>
      <c r="G55" s="39">
        <v>202.489</v>
      </c>
      <c r="H55" s="21" t="s">
        <v>46</v>
      </c>
      <c r="I55" s="23">
        <v>0</v>
      </c>
      <c r="J55" s="23">
        <v>0</v>
      </c>
      <c r="K55" s="23">
        <v>0</v>
      </c>
      <c r="L55" s="23">
        <v>0</v>
      </c>
      <c r="M55" s="23">
        <v>0</v>
      </c>
      <c r="N55" s="23">
        <f t="shared" si="15"/>
        <v>0</v>
      </c>
      <c r="O55" s="23">
        <v>0</v>
      </c>
      <c r="P55" s="23">
        <v>0</v>
      </c>
      <c r="Q55" s="23">
        <v>0</v>
      </c>
      <c r="R55" s="23">
        <v>0</v>
      </c>
      <c r="S55" s="23">
        <v>0</v>
      </c>
      <c r="T55" s="23">
        <f t="shared" si="7"/>
        <v>0</v>
      </c>
      <c r="U55" s="23">
        <v>0</v>
      </c>
      <c r="V55" s="41">
        <f t="shared" si="2"/>
        <v>0</v>
      </c>
      <c r="W55" s="23">
        <v>0</v>
      </c>
      <c r="X55" s="41">
        <f t="shared" si="3"/>
        <v>5079.4894099999992</v>
      </c>
      <c r="Y55" s="22">
        <v>5377</v>
      </c>
      <c r="Z55" s="21" t="s">
        <v>0</v>
      </c>
      <c r="AA55" s="20" t="s">
        <v>90</v>
      </c>
      <c r="AB55" s="20" t="s">
        <v>56</v>
      </c>
      <c r="AC55" s="20" t="s">
        <v>57</v>
      </c>
      <c r="AD55" s="20" t="s">
        <v>139</v>
      </c>
    </row>
    <row r="56" spans="1:30" ht="63" hidden="1" x14ac:dyDescent="0.2">
      <c r="A56" s="87"/>
      <c r="B56" s="24" t="s">
        <v>133</v>
      </c>
      <c r="C56" s="20" t="s">
        <v>134</v>
      </c>
      <c r="D56" s="21" t="s">
        <v>374</v>
      </c>
      <c r="E56" s="21" t="s">
        <v>74</v>
      </c>
      <c r="F56" s="23">
        <v>0</v>
      </c>
      <c r="G56" s="23">
        <v>0</v>
      </c>
      <c r="H56" s="21" t="s">
        <v>261</v>
      </c>
      <c r="I56" s="23">
        <v>0</v>
      </c>
      <c r="J56" s="23">
        <v>0</v>
      </c>
      <c r="K56" s="23">
        <v>0</v>
      </c>
      <c r="L56" s="23">
        <v>0</v>
      </c>
      <c r="M56" s="23">
        <v>0</v>
      </c>
      <c r="N56" s="23">
        <f t="shared" si="15"/>
        <v>0</v>
      </c>
      <c r="O56" s="23">
        <v>0</v>
      </c>
      <c r="P56" s="23">
        <v>0</v>
      </c>
      <c r="Q56" s="23">
        <v>0</v>
      </c>
      <c r="R56" s="23">
        <v>0</v>
      </c>
      <c r="S56" s="23">
        <v>0</v>
      </c>
      <c r="T56" s="23">
        <f t="shared" si="7"/>
        <v>0</v>
      </c>
      <c r="U56" s="23">
        <v>0</v>
      </c>
      <c r="V56" s="41">
        <f t="shared" si="2"/>
        <v>0</v>
      </c>
      <c r="W56" s="23">
        <v>0</v>
      </c>
      <c r="X56" s="41">
        <f t="shared" si="3"/>
        <v>0</v>
      </c>
      <c r="Y56" s="22">
        <v>125</v>
      </c>
      <c r="Z56" s="21" t="s">
        <v>0</v>
      </c>
      <c r="AA56" s="20" t="s">
        <v>135</v>
      </c>
      <c r="AB56" s="20" t="s">
        <v>136</v>
      </c>
      <c r="AC56" s="20" t="s">
        <v>342</v>
      </c>
      <c r="AD56" s="20" t="s">
        <v>139</v>
      </c>
    </row>
    <row r="57" spans="1:30" ht="30" customHeight="1" x14ac:dyDescent="0.2">
      <c r="A57" s="87"/>
      <c r="B57" s="94" t="s">
        <v>196</v>
      </c>
      <c r="C57" s="94"/>
      <c r="D57" s="7" t="s">
        <v>195</v>
      </c>
      <c r="E57" s="7" t="s">
        <v>47</v>
      </c>
      <c r="F57" s="43">
        <f>SUM(F58:F62)</f>
        <v>0</v>
      </c>
      <c r="G57" s="43">
        <f>SUM(G58:G62)</f>
        <v>0</v>
      </c>
      <c r="H57" s="7" t="s">
        <v>47</v>
      </c>
      <c r="I57" s="43">
        <f>SUM(I58:I62)</f>
        <v>0</v>
      </c>
      <c r="J57" s="43">
        <f>SUM(J58:J62)</f>
        <v>0</v>
      </c>
      <c r="K57" s="43">
        <f t="shared" ref="K57:L57" si="16">SUM(K58:K62)</f>
        <v>0</v>
      </c>
      <c r="L57" s="43">
        <f t="shared" si="16"/>
        <v>0</v>
      </c>
      <c r="M57" s="43">
        <f>SUM(M58:M62)</f>
        <v>7</v>
      </c>
      <c r="N57" s="43">
        <f>SUM(I57:M57)</f>
        <v>7</v>
      </c>
      <c r="O57" s="43">
        <f>SUM(O58:O62)</f>
        <v>7</v>
      </c>
      <c r="P57" s="43">
        <f t="shared" ref="P57:R57" si="17">SUM(P58:P62)</f>
        <v>0</v>
      </c>
      <c r="Q57" s="43">
        <f t="shared" si="17"/>
        <v>0</v>
      </c>
      <c r="R57" s="43">
        <f t="shared" si="17"/>
        <v>0</v>
      </c>
      <c r="S57" s="43">
        <f>SUM(S58:S62)</f>
        <v>0</v>
      </c>
      <c r="T57" s="47">
        <f t="shared" si="7"/>
        <v>7</v>
      </c>
      <c r="U57" s="43">
        <f>SUM(U58:U62)</f>
        <v>14</v>
      </c>
      <c r="V57" s="58">
        <f t="shared" si="2"/>
        <v>28</v>
      </c>
      <c r="W57" s="43">
        <f>SUM(W58:W62)</f>
        <v>224</v>
      </c>
      <c r="X57" s="58">
        <f t="shared" si="3"/>
        <v>252</v>
      </c>
      <c r="Y57" s="1" t="s">
        <v>47</v>
      </c>
      <c r="Z57" s="7" t="s">
        <v>47</v>
      </c>
      <c r="AA57" s="7" t="s">
        <v>47</v>
      </c>
      <c r="AB57" s="7" t="s">
        <v>47</v>
      </c>
      <c r="AC57" s="7" t="s">
        <v>47</v>
      </c>
      <c r="AD57" s="7" t="s">
        <v>47</v>
      </c>
    </row>
    <row r="58" spans="1:30" ht="52.5" hidden="1" x14ac:dyDescent="0.2">
      <c r="A58" s="87"/>
      <c r="B58" s="19" t="s">
        <v>388</v>
      </c>
      <c r="C58" s="20" t="s">
        <v>389</v>
      </c>
      <c r="D58" s="21" t="s">
        <v>390</v>
      </c>
      <c r="E58" s="21" t="s">
        <v>74</v>
      </c>
      <c r="F58" s="23">
        <v>0</v>
      </c>
      <c r="G58" s="23">
        <v>0</v>
      </c>
      <c r="H58" s="21" t="s">
        <v>261</v>
      </c>
      <c r="I58" s="23">
        <v>0</v>
      </c>
      <c r="J58" s="23">
        <v>0</v>
      </c>
      <c r="K58" s="23">
        <v>0</v>
      </c>
      <c r="L58" s="23">
        <v>0</v>
      </c>
      <c r="M58" s="23">
        <v>0</v>
      </c>
      <c r="N58" s="23">
        <f>SUM(I58:M58)</f>
        <v>0</v>
      </c>
      <c r="O58" s="23">
        <v>0</v>
      </c>
      <c r="P58" s="23">
        <v>0</v>
      </c>
      <c r="Q58" s="23">
        <v>0</v>
      </c>
      <c r="R58" s="23">
        <v>0</v>
      </c>
      <c r="S58" s="23">
        <v>0</v>
      </c>
      <c r="T58" s="23">
        <f t="shared" si="7"/>
        <v>0</v>
      </c>
      <c r="U58" s="23">
        <v>0</v>
      </c>
      <c r="V58" s="41">
        <f t="shared" si="2"/>
        <v>0</v>
      </c>
      <c r="W58" s="23">
        <v>0</v>
      </c>
      <c r="X58" s="41">
        <f t="shared" si="3"/>
        <v>0</v>
      </c>
      <c r="Y58" s="22">
        <v>1800</v>
      </c>
      <c r="Z58" s="21" t="s">
        <v>0</v>
      </c>
      <c r="AA58" s="20" t="s">
        <v>16</v>
      </c>
      <c r="AB58" s="20" t="s">
        <v>391</v>
      </c>
      <c r="AC58" s="20" t="s">
        <v>6</v>
      </c>
      <c r="AD58" s="20" t="s">
        <v>392</v>
      </c>
    </row>
    <row r="59" spans="1:30" ht="52.5" hidden="1" x14ac:dyDescent="0.2">
      <c r="A59" s="87"/>
      <c r="B59" s="19" t="s">
        <v>393</v>
      </c>
      <c r="C59" s="20" t="s">
        <v>657</v>
      </c>
      <c r="D59" s="21" t="s">
        <v>390</v>
      </c>
      <c r="E59" s="21" t="s">
        <v>74</v>
      </c>
      <c r="F59" s="23">
        <v>0</v>
      </c>
      <c r="G59" s="23">
        <v>0</v>
      </c>
      <c r="H59" s="21" t="s">
        <v>261</v>
      </c>
      <c r="I59" s="23">
        <v>0</v>
      </c>
      <c r="J59" s="23">
        <v>0</v>
      </c>
      <c r="K59" s="23">
        <v>0</v>
      </c>
      <c r="L59" s="23">
        <v>0</v>
      </c>
      <c r="M59" s="23">
        <v>0</v>
      </c>
      <c r="N59" s="23">
        <f t="shared" ref="N59:N62" si="18">SUM(I59:M59)</f>
        <v>0</v>
      </c>
      <c r="O59" s="23">
        <v>0</v>
      </c>
      <c r="P59" s="23">
        <v>0</v>
      </c>
      <c r="Q59" s="23">
        <v>0</v>
      </c>
      <c r="R59" s="23">
        <v>0</v>
      </c>
      <c r="S59" s="23">
        <v>0</v>
      </c>
      <c r="T59" s="23">
        <f t="shared" si="7"/>
        <v>0</v>
      </c>
      <c r="U59" s="23">
        <v>0</v>
      </c>
      <c r="V59" s="41">
        <f t="shared" si="2"/>
        <v>0</v>
      </c>
      <c r="W59" s="23">
        <v>0</v>
      </c>
      <c r="X59" s="41">
        <f t="shared" si="3"/>
        <v>0</v>
      </c>
      <c r="Y59" s="22">
        <v>2400</v>
      </c>
      <c r="Z59" s="21" t="s">
        <v>0</v>
      </c>
      <c r="AA59" s="20" t="s">
        <v>16</v>
      </c>
      <c r="AB59" s="20" t="s">
        <v>391</v>
      </c>
      <c r="AC59" s="20" t="s">
        <v>6</v>
      </c>
      <c r="AD59" s="20" t="s">
        <v>392</v>
      </c>
    </row>
    <row r="60" spans="1:30" ht="52.5" hidden="1" x14ac:dyDescent="0.2">
      <c r="A60" s="87"/>
      <c r="B60" s="19" t="s">
        <v>394</v>
      </c>
      <c r="C60" s="20" t="s">
        <v>654</v>
      </c>
      <c r="D60" s="21" t="s">
        <v>390</v>
      </c>
      <c r="E60" s="21" t="s">
        <v>74</v>
      </c>
      <c r="F60" s="23">
        <v>0</v>
      </c>
      <c r="G60" s="23">
        <v>0</v>
      </c>
      <c r="H60" s="21" t="s">
        <v>286</v>
      </c>
      <c r="I60" s="23">
        <v>0</v>
      </c>
      <c r="J60" s="23">
        <v>0</v>
      </c>
      <c r="K60" s="23">
        <v>0</v>
      </c>
      <c r="L60" s="23">
        <v>0</v>
      </c>
      <c r="M60" s="23">
        <v>0</v>
      </c>
      <c r="N60" s="23">
        <f t="shared" si="18"/>
        <v>0</v>
      </c>
      <c r="O60" s="23">
        <v>0</v>
      </c>
      <c r="P60" s="23">
        <v>0</v>
      </c>
      <c r="Q60" s="23">
        <v>0</v>
      </c>
      <c r="R60" s="23">
        <v>0</v>
      </c>
      <c r="S60" s="23">
        <v>0</v>
      </c>
      <c r="T60" s="23">
        <f t="shared" si="7"/>
        <v>0</v>
      </c>
      <c r="U60" s="23">
        <v>0</v>
      </c>
      <c r="V60" s="41">
        <f t="shared" si="2"/>
        <v>0</v>
      </c>
      <c r="W60" s="23">
        <v>0</v>
      </c>
      <c r="X60" s="41">
        <f t="shared" si="3"/>
        <v>0</v>
      </c>
      <c r="Y60" s="22">
        <v>1207.2</v>
      </c>
      <c r="Z60" s="21" t="s">
        <v>0</v>
      </c>
      <c r="AA60" s="20" t="s">
        <v>16</v>
      </c>
      <c r="AB60" s="20" t="s">
        <v>391</v>
      </c>
      <c r="AC60" s="20" t="s">
        <v>6</v>
      </c>
      <c r="AD60" s="20" t="s">
        <v>392</v>
      </c>
    </row>
    <row r="61" spans="1:30" ht="52.5" hidden="1" x14ac:dyDescent="0.2">
      <c r="A61" s="87"/>
      <c r="B61" s="19" t="s">
        <v>395</v>
      </c>
      <c r="C61" s="20" t="s">
        <v>658</v>
      </c>
      <c r="D61" s="21" t="s">
        <v>396</v>
      </c>
      <c r="E61" s="21" t="s">
        <v>74</v>
      </c>
      <c r="F61" s="23">
        <v>0</v>
      </c>
      <c r="G61" s="23">
        <v>0</v>
      </c>
      <c r="H61" s="21" t="s">
        <v>261</v>
      </c>
      <c r="I61" s="23">
        <v>0</v>
      </c>
      <c r="J61" s="23">
        <v>0</v>
      </c>
      <c r="K61" s="23">
        <v>0</v>
      </c>
      <c r="L61" s="23">
        <v>0</v>
      </c>
      <c r="M61" s="23">
        <v>0</v>
      </c>
      <c r="N61" s="23">
        <f t="shared" si="18"/>
        <v>0</v>
      </c>
      <c r="O61" s="23">
        <v>0</v>
      </c>
      <c r="P61" s="23">
        <v>0</v>
      </c>
      <c r="Q61" s="23">
        <v>0</v>
      </c>
      <c r="R61" s="23">
        <v>0</v>
      </c>
      <c r="S61" s="23">
        <v>0</v>
      </c>
      <c r="T61" s="23">
        <f t="shared" si="7"/>
        <v>0</v>
      </c>
      <c r="U61" s="23">
        <v>0</v>
      </c>
      <c r="V61" s="41">
        <f t="shared" si="2"/>
        <v>0</v>
      </c>
      <c r="W61" s="23">
        <v>0</v>
      </c>
      <c r="X61" s="41">
        <f t="shared" si="3"/>
        <v>0</v>
      </c>
      <c r="Y61" s="22">
        <v>1200</v>
      </c>
      <c r="Z61" s="21" t="s">
        <v>0</v>
      </c>
      <c r="AA61" s="20" t="s">
        <v>16</v>
      </c>
      <c r="AB61" s="20" t="s">
        <v>666</v>
      </c>
      <c r="AC61" s="20" t="s">
        <v>6</v>
      </c>
      <c r="AD61" s="20" t="s">
        <v>392</v>
      </c>
    </row>
    <row r="62" spans="1:30" ht="136.5" x14ac:dyDescent="0.2">
      <c r="A62" s="87"/>
      <c r="B62" s="19" t="s">
        <v>397</v>
      </c>
      <c r="C62" s="20" t="s">
        <v>398</v>
      </c>
      <c r="D62" s="21" t="s">
        <v>399</v>
      </c>
      <c r="E62" s="21" t="s">
        <v>0</v>
      </c>
      <c r="F62" s="23">
        <v>0</v>
      </c>
      <c r="G62" s="23">
        <v>0</v>
      </c>
      <c r="H62" s="21" t="s">
        <v>261</v>
      </c>
      <c r="I62" s="23">
        <v>0</v>
      </c>
      <c r="J62" s="23">
        <v>0</v>
      </c>
      <c r="K62" s="23">
        <v>0</v>
      </c>
      <c r="L62" s="23">
        <v>0</v>
      </c>
      <c r="M62" s="23">
        <v>7</v>
      </c>
      <c r="N62" s="23">
        <f t="shared" si="18"/>
        <v>7</v>
      </c>
      <c r="O62" s="23">
        <v>7</v>
      </c>
      <c r="P62" s="23">
        <v>0</v>
      </c>
      <c r="Q62" s="23">
        <v>0</v>
      </c>
      <c r="R62" s="23">
        <v>0</v>
      </c>
      <c r="S62" s="23">
        <v>0</v>
      </c>
      <c r="T62" s="23">
        <f t="shared" si="7"/>
        <v>7</v>
      </c>
      <c r="U62" s="23">
        <v>14</v>
      </c>
      <c r="V62" s="41">
        <f t="shared" si="2"/>
        <v>28</v>
      </c>
      <c r="W62" s="23">
        <v>224</v>
      </c>
      <c r="X62" s="41">
        <f t="shared" si="3"/>
        <v>252</v>
      </c>
      <c r="Y62" s="22">
        <v>252</v>
      </c>
      <c r="Z62" s="21" t="s">
        <v>84</v>
      </c>
      <c r="AA62" s="20" t="s">
        <v>737</v>
      </c>
      <c r="AB62" s="20" t="s">
        <v>400</v>
      </c>
      <c r="AC62" s="20" t="s">
        <v>392</v>
      </c>
      <c r="AD62" s="20" t="s">
        <v>17</v>
      </c>
    </row>
    <row r="63" spans="1:30" ht="30" customHeight="1" x14ac:dyDescent="0.2">
      <c r="A63" s="91"/>
      <c r="B63" s="95" t="s">
        <v>198</v>
      </c>
      <c r="C63" s="95"/>
      <c r="D63" s="12" t="s">
        <v>197</v>
      </c>
      <c r="E63" s="12" t="s">
        <v>47</v>
      </c>
      <c r="F63" s="44">
        <f>F64+F91+F93</f>
        <v>15316.9385</v>
      </c>
      <c r="G63" s="44">
        <f>G64+G91+G93</f>
        <v>7650.1329999999998</v>
      </c>
      <c r="H63" s="12" t="s">
        <v>47</v>
      </c>
      <c r="I63" s="44">
        <f>I64+I91+I93</f>
        <v>3347.5209999999997</v>
      </c>
      <c r="J63" s="44">
        <f t="shared" ref="J63:M63" si="19">J64+J91+J93</f>
        <v>4007.4450000000002</v>
      </c>
      <c r="K63" s="44">
        <f t="shared" si="19"/>
        <v>0</v>
      </c>
      <c r="L63" s="44">
        <f t="shared" si="19"/>
        <v>0</v>
      </c>
      <c r="M63" s="44">
        <f t="shared" si="19"/>
        <v>2000</v>
      </c>
      <c r="N63" s="44">
        <f>SUM(I63:M63)</f>
        <v>9354.9660000000003</v>
      </c>
      <c r="O63" s="44">
        <f>O64+O91+O93</f>
        <v>4929.0200000000004</v>
      </c>
      <c r="P63" s="44">
        <f t="shared" ref="P63:S63" si="20">P64+P91+P93</f>
        <v>300</v>
      </c>
      <c r="Q63" s="44">
        <f t="shared" si="20"/>
        <v>0</v>
      </c>
      <c r="R63" s="44">
        <f t="shared" si="20"/>
        <v>0</v>
      </c>
      <c r="S63" s="44">
        <f t="shared" si="20"/>
        <v>0</v>
      </c>
      <c r="T63" s="44">
        <f t="shared" si="7"/>
        <v>5229.0200000000004</v>
      </c>
      <c r="U63" s="44">
        <f>U64+U91+U93</f>
        <v>6923.26</v>
      </c>
      <c r="V63" s="59">
        <f t="shared" si="2"/>
        <v>21507.245999999999</v>
      </c>
      <c r="W63" s="44">
        <f>W64+W91+W93</f>
        <v>18326.22</v>
      </c>
      <c r="X63" s="59">
        <f t="shared" si="3"/>
        <v>62800.537500000006</v>
      </c>
      <c r="Y63" s="11" t="s">
        <v>47</v>
      </c>
      <c r="Z63" s="12" t="s">
        <v>47</v>
      </c>
      <c r="AA63" s="12" t="s">
        <v>47</v>
      </c>
      <c r="AB63" s="12" t="s">
        <v>47</v>
      </c>
      <c r="AC63" s="12" t="s">
        <v>47</v>
      </c>
      <c r="AD63" s="12" t="s">
        <v>47</v>
      </c>
    </row>
    <row r="64" spans="1:30" ht="30" customHeight="1" x14ac:dyDescent="0.2">
      <c r="A64" s="91"/>
      <c r="B64" s="94" t="s">
        <v>200</v>
      </c>
      <c r="C64" s="94"/>
      <c r="D64" s="7" t="s">
        <v>199</v>
      </c>
      <c r="E64" s="7" t="s">
        <v>47</v>
      </c>
      <c r="F64" s="43">
        <f>SUM(F65:F90)</f>
        <v>15316.9385</v>
      </c>
      <c r="G64" s="43">
        <f>SUM(G65:G90)</f>
        <v>7650.1329999999998</v>
      </c>
      <c r="H64" s="7" t="s">
        <v>47</v>
      </c>
      <c r="I64" s="43">
        <f>SUM(I65:I90)</f>
        <v>3322.6769999999997</v>
      </c>
      <c r="J64" s="43">
        <f t="shared" ref="J64:L64" si="21">SUM(J65:J90)</f>
        <v>4007.4450000000002</v>
      </c>
      <c r="K64" s="43">
        <f t="shared" si="21"/>
        <v>0</v>
      </c>
      <c r="L64" s="43">
        <f t="shared" si="21"/>
        <v>0</v>
      </c>
      <c r="M64" s="43">
        <f>SUM(M65:M90)</f>
        <v>2000</v>
      </c>
      <c r="N64" s="43">
        <f>SUM(I64:M64)</f>
        <v>9330.1219999999994</v>
      </c>
      <c r="O64" s="43">
        <f>SUM(O65:O90)</f>
        <v>4929.0200000000004</v>
      </c>
      <c r="P64" s="43">
        <f t="shared" ref="P64:R64" si="22">SUM(P65:P90)</f>
        <v>300</v>
      </c>
      <c r="Q64" s="43">
        <f t="shared" si="22"/>
        <v>0</v>
      </c>
      <c r="R64" s="43">
        <f t="shared" si="22"/>
        <v>0</v>
      </c>
      <c r="S64" s="43">
        <f>SUM(S65:S90)</f>
        <v>0</v>
      </c>
      <c r="T64" s="47">
        <f t="shared" si="7"/>
        <v>5229.0200000000004</v>
      </c>
      <c r="U64" s="43">
        <f>SUM(U65:U90)</f>
        <v>6863.26</v>
      </c>
      <c r="V64" s="58">
        <f t="shared" si="2"/>
        <v>21422.402000000002</v>
      </c>
      <c r="W64" s="43">
        <f>SUM(W65:W90)</f>
        <v>18171.060000000001</v>
      </c>
      <c r="X64" s="58">
        <f t="shared" si="3"/>
        <v>62560.533500000005</v>
      </c>
      <c r="Y64" s="1" t="s">
        <v>47</v>
      </c>
      <c r="Z64" s="7" t="s">
        <v>47</v>
      </c>
      <c r="AA64" s="7" t="s">
        <v>47</v>
      </c>
      <c r="AB64" s="7" t="s">
        <v>47</v>
      </c>
      <c r="AC64" s="7" t="s">
        <v>47</v>
      </c>
      <c r="AD64" s="7" t="s">
        <v>47</v>
      </c>
    </row>
    <row r="65" spans="1:30" ht="99.95" customHeight="1" x14ac:dyDescent="0.2">
      <c r="A65" s="91"/>
      <c r="B65" s="26" t="s">
        <v>105</v>
      </c>
      <c r="C65" s="20" t="s">
        <v>401</v>
      </c>
      <c r="D65" s="21" t="s">
        <v>402</v>
      </c>
      <c r="E65" s="21" t="s">
        <v>0</v>
      </c>
      <c r="F65" s="23">
        <v>1483.51</v>
      </c>
      <c r="G65" s="23">
        <v>391.2</v>
      </c>
      <c r="H65" s="21" t="s">
        <v>46</v>
      </c>
      <c r="I65" s="23">
        <v>936.85</v>
      </c>
      <c r="J65" s="23">
        <v>0</v>
      </c>
      <c r="K65" s="23">
        <v>0</v>
      </c>
      <c r="L65" s="23">
        <v>0</v>
      </c>
      <c r="M65" s="23">
        <v>0</v>
      </c>
      <c r="N65" s="23">
        <f>SUM(I65:M65)</f>
        <v>936.85</v>
      </c>
      <c r="O65" s="23">
        <v>4101.0200000000004</v>
      </c>
      <c r="P65" s="23">
        <v>0</v>
      </c>
      <c r="Q65" s="23">
        <v>0</v>
      </c>
      <c r="R65" s="23">
        <v>0</v>
      </c>
      <c r="S65" s="23">
        <v>0</v>
      </c>
      <c r="T65" s="23">
        <f t="shared" si="7"/>
        <v>4101.0200000000004</v>
      </c>
      <c r="U65" s="23">
        <v>0</v>
      </c>
      <c r="V65" s="41">
        <f t="shared" si="2"/>
        <v>5037.8700000000008</v>
      </c>
      <c r="W65" s="23">
        <v>0</v>
      </c>
      <c r="X65" s="41">
        <f t="shared" si="3"/>
        <v>6912.5800000000008</v>
      </c>
      <c r="Y65" s="22">
        <v>6912.58</v>
      </c>
      <c r="Z65" s="21" t="s">
        <v>74</v>
      </c>
      <c r="AA65" s="20" t="s">
        <v>677</v>
      </c>
      <c r="AB65" s="20" t="s">
        <v>403</v>
      </c>
      <c r="AC65" s="20" t="s">
        <v>49</v>
      </c>
      <c r="AD65" s="20" t="s">
        <v>678</v>
      </c>
    </row>
    <row r="66" spans="1:30" ht="63" x14ac:dyDescent="0.2">
      <c r="A66" s="91"/>
      <c r="B66" s="26" t="s">
        <v>106</v>
      </c>
      <c r="C66" s="20" t="s">
        <v>404</v>
      </c>
      <c r="D66" s="21" t="s">
        <v>402</v>
      </c>
      <c r="E66" s="21" t="s">
        <v>0</v>
      </c>
      <c r="F66" s="23">
        <v>0</v>
      </c>
      <c r="G66" s="23">
        <v>0</v>
      </c>
      <c r="H66" s="21" t="s">
        <v>46</v>
      </c>
      <c r="I66" s="23">
        <v>0</v>
      </c>
      <c r="J66" s="23">
        <v>0</v>
      </c>
      <c r="K66" s="23">
        <v>0</v>
      </c>
      <c r="L66" s="23">
        <v>0</v>
      </c>
      <c r="M66" s="23">
        <v>0</v>
      </c>
      <c r="N66" s="23">
        <f t="shared" ref="N66:N90" si="23">SUM(I66:M66)</f>
        <v>0</v>
      </c>
      <c r="O66" s="23">
        <v>50</v>
      </c>
      <c r="P66" s="23">
        <v>0</v>
      </c>
      <c r="Q66" s="23">
        <v>0</v>
      </c>
      <c r="R66" s="23">
        <v>0</v>
      </c>
      <c r="S66" s="23">
        <v>0</v>
      </c>
      <c r="T66" s="23">
        <f t="shared" si="7"/>
        <v>50</v>
      </c>
      <c r="U66" s="23">
        <v>250</v>
      </c>
      <c r="V66" s="41">
        <f t="shared" si="2"/>
        <v>300</v>
      </c>
      <c r="W66" s="23">
        <v>4500</v>
      </c>
      <c r="X66" s="41">
        <f t="shared" si="3"/>
        <v>4800</v>
      </c>
      <c r="Y66" s="22">
        <v>4800</v>
      </c>
      <c r="Z66" s="21" t="s">
        <v>84</v>
      </c>
      <c r="AA66" s="20" t="s">
        <v>679</v>
      </c>
      <c r="AB66" s="20" t="s">
        <v>403</v>
      </c>
      <c r="AC66" s="20" t="s">
        <v>49</v>
      </c>
      <c r="AD66" s="20" t="s">
        <v>147</v>
      </c>
    </row>
    <row r="67" spans="1:30" ht="63" x14ac:dyDescent="0.2">
      <c r="A67" s="91"/>
      <c r="B67" s="26" t="s">
        <v>107</v>
      </c>
      <c r="C67" s="20" t="s">
        <v>405</v>
      </c>
      <c r="D67" s="21" t="s">
        <v>402</v>
      </c>
      <c r="E67" s="21" t="s">
        <v>74</v>
      </c>
      <c r="F67" s="23">
        <v>0</v>
      </c>
      <c r="G67" s="23">
        <v>0</v>
      </c>
      <c r="H67" s="21" t="s">
        <v>46</v>
      </c>
      <c r="I67" s="23">
        <v>0</v>
      </c>
      <c r="J67" s="23">
        <v>0</v>
      </c>
      <c r="K67" s="23">
        <v>0</v>
      </c>
      <c r="L67" s="23">
        <v>0</v>
      </c>
      <c r="M67" s="23">
        <v>0</v>
      </c>
      <c r="N67" s="23">
        <f t="shared" si="23"/>
        <v>0</v>
      </c>
      <c r="O67" s="23">
        <v>0</v>
      </c>
      <c r="P67" s="23">
        <v>0</v>
      </c>
      <c r="Q67" s="23">
        <v>0</v>
      </c>
      <c r="R67" s="23">
        <v>0</v>
      </c>
      <c r="S67" s="23">
        <v>0</v>
      </c>
      <c r="T67" s="23">
        <f t="shared" si="7"/>
        <v>0</v>
      </c>
      <c r="U67" s="23">
        <v>50</v>
      </c>
      <c r="V67" s="41">
        <f t="shared" si="2"/>
        <v>50</v>
      </c>
      <c r="W67" s="23">
        <v>4750</v>
      </c>
      <c r="X67" s="41">
        <f t="shared" si="3"/>
        <v>4800</v>
      </c>
      <c r="Y67" s="22">
        <v>4800</v>
      </c>
      <c r="Z67" s="21" t="s">
        <v>74</v>
      </c>
      <c r="AA67" s="20" t="s">
        <v>406</v>
      </c>
      <c r="AB67" s="20" t="s">
        <v>403</v>
      </c>
      <c r="AC67" s="20" t="s">
        <v>49</v>
      </c>
      <c r="AD67" s="20" t="s">
        <v>148</v>
      </c>
    </row>
    <row r="68" spans="1:30" ht="63" hidden="1" x14ac:dyDescent="0.2">
      <c r="A68" s="91"/>
      <c r="B68" s="26" t="s">
        <v>108</v>
      </c>
      <c r="C68" s="20" t="s">
        <v>407</v>
      </c>
      <c r="D68" s="21" t="s">
        <v>402</v>
      </c>
      <c r="E68" s="21" t="s">
        <v>74</v>
      </c>
      <c r="F68" s="23">
        <v>0</v>
      </c>
      <c r="G68" s="23">
        <v>0</v>
      </c>
      <c r="H68" s="21" t="s">
        <v>261</v>
      </c>
      <c r="I68" s="23">
        <v>0</v>
      </c>
      <c r="J68" s="23">
        <v>0</v>
      </c>
      <c r="K68" s="23">
        <v>0</v>
      </c>
      <c r="L68" s="23">
        <v>0</v>
      </c>
      <c r="M68" s="23">
        <v>0</v>
      </c>
      <c r="N68" s="23">
        <f t="shared" si="23"/>
        <v>0</v>
      </c>
      <c r="O68" s="23">
        <v>0</v>
      </c>
      <c r="P68" s="23">
        <v>0</v>
      </c>
      <c r="Q68" s="23">
        <v>0</v>
      </c>
      <c r="R68" s="23">
        <v>0</v>
      </c>
      <c r="S68" s="23">
        <v>0</v>
      </c>
      <c r="T68" s="23">
        <f t="shared" si="7"/>
        <v>0</v>
      </c>
      <c r="U68" s="23">
        <v>0</v>
      </c>
      <c r="V68" s="41">
        <f t="shared" si="2"/>
        <v>0</v>
      </c>
      <c r="W68" s="23">
        <v>0</v>
      </c>
      <c r="X68" s="41">
        <f t="shared" si="3"/>
        <v>0</v>
      </c>
      <c r="Y68" s="22">
        <v>4800</v>
      </c>
      <c r="Z68" s="21" t="s">
        <v>74</v>
      </c>
      <c r="AA68" s="20" t="s">
        <v>406</v>
      </c>
      <c r="AB68" s="20" t="s">
        <v>403</v>
      </c>
      <c r="AC68" s="20" t="s">
        <v>49</v>
      </c>
      <c r="AD68" s="20" t="s">
        <v>149</v>
      </c>
    </row>
    <row r="69" spans="1:30" ht="63" hidden="1" x14ac:dyDescent="0.2">
      <c r="A69" s="91"/>
      <c r="B69" s="26" t="s">
        <v>109</v>
      </c>
      <c r="C69" s="20" t="s">
        <v>408</v>
      </c>
      <c r="D69" s="21" t="s">
        <v>402</v>
      </c>
      <c r="E69" s="21" t="s">
        <v>74</v>
      </c>
      <c r="F69" s="23">
        <v>0</v>
      </c>
      <c r="G69" s="23">
        <v>0</v>
      </c>
      <c r="H69" s="21" t="s">
        <v>286</v>
      </c>
      <c r="I69" s="23">
        <v>0</v>
      </c>
      <c r="J69" s="23">
        <v>0</v>
      </c>
      <c r="K69" s="23">
        <v>0</v>
      </c>
      <c r="L69" s="23">
        <v>0</v>
      </c>
      <c r="M69" s="23">
        <v>0</v>
      </c>
      <c r="N69" s="23">
        <f t="shared" si="23"/>
        <v>0</v>
      </c>
      <c r="O69" s="23">
        <v>0</v>
      </c>
      <c r="P69" s="23">
        <v>0</v>
      </c>
      <c r="Q69" s="23">
        <v>0</v>
      </c>
      <c r="R69" s="23">
        <v>0</v>
      </c>
      <c r="S69" s="23">
        <v>0</v>
      </c>
      <c r="T69" s="23">
        <f t="shared" si="7"/>
        <v>0</v>
      </c>
      <c r="U69" s="23">
        <v>0</v>
      </c>
      <c r="V69" s="41">
        <f t="shared" si="2"/>
        <v>0</v>
      </c>
      <c r="W69" s="23">
        <v>0</v>
      </c>
      <c r="X69" s="41">
        <f t="shared" si="3"/>
        <v>0</v>
      </c>
      <c r="Y69" s="22">
        <v>4800</v>
      </c>
      <c r="Z69" s="21" t="s">
        <v>74</v>
      </c>
      <c r="AA69" s="20" t="s">
        <v>406</v>
      </c>
      <c r="AB69" s="20" t="s">
        <v>403</v>
      </c>
      <c r="AC69" s="20" t="s">
        <v>49</v>
      </c>
      <c r="AD69" s="20" t="s">
        <v>150</v>
      </c>
    </row>
    <row r="70" spans="1:30" ht="63" hidden="1" x14ac:dyDescent="0.2">
      <c r="A70" s="91"/>
      <c r="B70" s="26" t="s">
        <v>110</v>
      </c>
      <c r="C70" s="20" t="s">
        <v>409</v>
      </c>
      <c r="D70" s="21" t="s">
        <v>402</v>
      </c>
      <c r="E70" s="21" t="s">
        <v>74</v>
      </c>
      <c r="F70" s="23">
        <v>0</v>
      </c>
      <c r="G70" s="23">
        <v>0</v>
      </c>
      <c r="H70" s="21" t="s">
        <v>286</v>
      </c>
      <c r="I70" s="23">
        <v>0</v>
      </c>
      <c r="J70" s="23">
        <v>0</v>
      </c>
      <c r="K70" s="23">
        <v>0</v>
      </c>
      <c r="L70" s="23">
        <v>0</v>
      </c>
      <c r="M70" s="23">
        <v>0</v>
      </c>
      <c r="N70" s="23">
        <f t="shared" si="23"/>
        <v>0</v>
      </c>
      <c r="O70" s="23">
        <v>0</v>
      </c>
      <c r="P70" s="23">
        <v>0</v>
      </c>
      <c r="Q70" s="23">
        <v>0</v>
      </c>
      <c r="R70" s="23">
        <v>0</v>
      </c>
      <c r="S70" s="23">
        <v>0</v>
      </c>
      <c r="T70" s="23">
        <f t="shared" si="7"/>
        <v>0</v>
      </c>
      <c r="U70" s="23">
        <v>0</v>
      </c>
      <c r="V70" s="41">
        <f t="shared" si="2"/>
        <v>0</v>
      </c>
      <c r="W70" s="23">
        <v>0</v>
      </c>
      <c r="X70" s="41">
        <f t="shared" si="3"/>
        <v>0</v>
      </c>
      <c r="Y70" s="22">
        <v>4800</v>
      </c>
      <c r="Z70" s="21" t="s">
        <v>74</v>
      </c>
      <c r="AA70" s="20" t="s">
        <v>406</v>
      </c>
      <c r="AB70" s="20" t="s">
        <v>403</v>
      </c>
      <c r="AC70" s="20" t="s">
        <v>49</v>
      </c>
      <c r="AD70" s="20" t="s">
        <v>151</v>
      </c>
    </row>
    <row r="71" spans="1:30" ht="63" hidden="1" x14ac:dyDescent="0.2">
      <c r="A71" s="91"/>
      <c r="B71" s="26" t="s">
        <v>111</v>
      </c>
      <c r="C71" s="20" t="s">
        <v>410</v>
      </c>
      <c r="D71" s="21" t="s">
        <v>402</v>
      </c>
      <c r="E71" s="21" t="s">
        <v>74</v>
      </c>
      <c r="F71" s="23">
        <v>0</v>
      </c>
      <c r="G71" s="23">
        <v>0</v>
      </c>
      <c r="H71" s="21" t="s">
        <v>286</v>
      </c>
      <c r="I71" s="23">
        <v>0</v>
      </c>
      <c r="J71" s="23">
        <v>0</v>
      </c>
      <c r="K71" s="23">
        <v>0</v>
      </c>
      <c r="L71" s="23">
        <v>0</v>
      </c>
      <c r="M71" s="23">
        <v>0</v>
      </c>
      <c r="N71" s="23">
        <f t="shared" si="23"/>
        <v>0</v>
      </c>
      <c r="O71" s="23">
        <v>0</v>
      </c>
      <c r="P71" s="23">
        <v>0</v>
      </c>
      <c r="Q71" s="23">
        <v>0</v>
      </c>
      <c r="R71" s="23">
        <v>0</v>
      </c>
      <c r="S71" s="23">
        <v>0</v>
      </c>
      <c r="T71" s="23">
        <f t="shared" si="7"/>
        <v>0</v>
      </c>
      <c r="U71" s="23">
        <v>0</v>
      </c>
      <c r="V71" s="41">
        <f t="shared" si="2"/>
        <v>0</v>
      </c>
      <c r="W71" s="23">
        <v>0</v>
      </c>
      <c r="X71" s="41">
        <f t="shared" si="3"/>
        <v>0</v>
      </c>
      <c r="Y71" s="22">
        <v>4800</v>
      </c>
      <c r="Z71" s="21" t="s">
        <v>74</v>
      </c>
      <c r="AA71" s="20" t="s">
        <v>406</v>
      </c>
      <c r="AB71" s="20" t="s">
        <v>403</v>
      </c>
      <c r="AC71" s="20" t="s">
        <v>49</v>
      </c>
      <c r="AD71" s="20" t="s">
        <v>152</v>
      </c>
    </row>
    <row r="72" spans="1:30" ht="63" hidden="1" x14ac:dyDescent="0.2">
      <c r="A72" s="91"/>
      <c r="B72" s="26" t="s">
        <v>112</v>
      </c>
      <c r="C72" s="20" t="s">
        <v>411</v>
      </c>
      <c r="D72" s="21" t="s">
        <v>402</v>
      </c>
      <c r="E72" s="21" t="s">
        <v>74</v>
      </c>
      <c r="F72" s="23">
        <v>0</v>
      </c>
      <c r="G72" s="23">
        <v>0</v>
      </c>
      <c r="H72" s="21" t="s">
        <v>286</v>
      </c>
      <c r="I72" s="23">
        <v>0</v>
      </c>
      <c r="J72" s="23">
        <v>0</v>
      </c>
      <c r="K72" s="23">
        <v>0</v>
      </c>
      <c r="L72" s="23">
        <v>0</v>
      </c>
      <c r="M72" s="23">
        <v>0</v>
      </c>
      <c r="N72" s="23">
        <f t="shared" si="23"/>
        <v>0</v>
      </c>
      <c r="O72" s="23">
        <v>0</v>
      </c>
      <c r="P72" s="23">
        <v>0</v>
      </c>
      <c r="Q72" s="23">
        <v>0</v>
      </c>
      <c r="R72" s="23">
        <v>0</v>
      </c>
      <c r="S72" s="23">
        <v>0</v>
      </c>
      <c r="T72" s="23">
        <f t="shared" si="7"/>
        <v>0</v>
      </c>
      <c r="U72" s="23">
        <v>0</v>
      </c>
      <c r="V72" s="41">
        <f t="shared" si="2"/>
        <v>0</v>
      </c>
      <c r="W72" s="23">
        <v>0</v>
      </c>
      <c r="X72" s="41">
        <f t="shared" si="3"/>
        <v>0</v>
      </c>
      <c r="Y72" s="22">
        <v>2400</v>
      </c>
      <c r="Z72" s="21" t="s">
        <v>74</v>
      </c>
      <c r="AA72" s="20" t="s">
        <v>406</v>
      </c>
      <c r="AB72" s="20" t="s">
        <v>403</v>
      </c>
      <c r="AC72" s="20" t="s">
        <v>49</v>
      </c>
      <c r="AD72" s="20" t="s">
        <v>153</v>
      </c>
    </row>
    <row r="73" spans="1:30" ht="63" hidden="1" x14ac:dyDescent="0.2">
      <c r="A73" s="91"/>
      <c r="B73" s="26" t="s">
        <v>113</v>
      </c>
      <c r="C73" s="20" t="s">
        <v>412</v>
      </c>
      <c r="D73" s="21" t="s">
        <v>402</v>
      </c>
      <c r="E73" s="21" t="s">
        <v>74</v>
      </c>
      <c r="F73" s="23">
        <v>0</v>
      </c>
      <c r="G73" s="23">
        <v>0</v>
      </c>
      <c r="H73" s="21" t="s">
        <v>286</v>
      </c>
      <c r="I73" s="23">
        <v>0</v>
      </c>
      <c r="J73" s="23">
        <v>0</v>
      </c>
      <c r="K73" s="23">
        <v>0</v>
      </c>
      <c r="L73" s="23">
        <v>0</v>
      </c>
      <c r="M73" s="23">
        <v>0</v>
      </c>
      <c r="N73" s="23">
        <f>SUM(I73:M73)</f>
        <v>0</v>
      </c>
      <c r="O73" s="23">
        <v>0</v>
      </c>
      <c r="P73" s="23">
        <v>0</v>
      </c>
      <c r="Q73" s="23">
        <v>0</v>
      </c>
      <c r="R73" s="23">
        <v>0</v>
      </c>
      <c r="S73" s="23">
        <v>0</v>
      </c>
      <c r="T73" s="23">
        <f t="shared" si="7"/>
        <v>0</v>
      </c>
      <c r="U73" s="23">
        <v>0</v>
      </c>
      <c r="V73" s="41">
        <f t="shared" si="2"/>
        <v>0</v>
      </c>
      <c r="W73" s="23">
        <v>0</v>
      </c>
      <c r="X73" s="41">
        <f t="shared" si="3"/>
        <v>0</v>
      </c>
      <c r="Y73" s="22">
        <v>4800</v>
      </c>
      <c r="Z73" s="21" t="s">
        <v>74</v>
      </c>
      <c r="AA73" s="20" t="s">
        <v>406</v>
      </c>
      <c r="AB73" s="20" t="s">
        <v>403</v>
      </c>
      <c r="AC73" s="20" t="s">
        <v>49</v>
      </c>
      <c r="AD73" s="20" t="s">
        <v>154</v>
      </c>
    </row>
    <row r="74" spans="1:30" ht="52.5" hidden="1" x14ac:dyDescent="0.2">
      <c r="A74" s="91"/>
      <c r="B74" s="26" t="s">
        <v>114</v>
      </c>
      <c r="C74" s="20" t="s">
        <v>18</v>
      </c>
      <c r="D74" s="21" t="s">
        <v>402</v>
      </c>
      <c r="E74" s="21" t="s">
        <v>74</v>
      </c>
      <c r="F74" s="23">
        <v>0</v>
      </c>
      <c r="G74" s="23">
        <v>0</v>
      </c>
      <c r="H74" s="21" t="s">
        <v>261</v>
      </c>
      <c r="I74" s="23">
        <v>0</v>
      </c>
      <c r="J74" s="23">
        <v>0</v>
      </c>
      <c r="K74" s="23">
        <v>0</v>
      </c>
      <c r="L74" s="23">
        <v>0</v>
      </c>
      <c r="M74" s="23">
        <v>0</v>
      </c>
      <c r="N74" s="23">
        <f t="shared" si="23"/>
        <v>0</v>
      </c>
      <c r="O74" s="23">
        <v>0</v>
      </c>
      <c r="P74" s="23">
        <v>0</v>
      </c>
      <c r="Q74" s="23">
        <v>0</v>
      </c>
      <c r="R74" s="23">
        <v>0</v>
      </c>
      <c r="S74" s="23">
        <v>0</v>
      </c>
      <c r="T74" s="23">
        <f t="shared" si="7"/>
        <v>0</v>
      </c>
      <c r="U74" s="23">
        <v>0</v>
      </c>
      <c r="V74" s="41">
        <f t="shared" ref="V74:V137" si="24">N74+T74+U74</f>
        <v>0</v>
      </c>
      <c r="W74" s="23">
        <v>0</v>
      </c>
      <c r="X74" s="41">
        <f t="shared" ref="X74:X137" si="25">W74+V74+G74+F74</f>
        <v>0</v>
      </c>
      <c r="Y74" s="22">
        <v>4800</v>
      </c>
      <c r="Z74" s="21" t="s">
        <v>74</v>
      </c>
      <c r="AA74" s="20" t="s">
        <v>406</v>
      </c>
      <c r="AB74" s="20" t="s">
        <v>403</v>
      </c>
      <c r="AC74" s="20" t="s">
        <v>49</v>
      </c>
      <c r="AD74" s="20" t="s">
        <v>155</v>
      </c>
    </row>
    <row r="75" spans="1:30" ht="63" x14ac:dyDescent="0.2">
      <c r="A75" s="91"/>
      <c r="B75" s="26" t="s">
        <v>115</v>
      </c>
      <c r="C75" s="20" t="s">
        <v>413</v>
      </c>
      <c r="D75" s="21" t="s">
        <v>402</v>
      </c>
      <c r="E75" s="21" t="s">
        <v>74</v>
      </c>
      <c r="F75" s="23">
        <v>0</v>
      </c>
      <c r="G75" s="23">
        <v>0</v>
      </c>
      <c r="H75" s="21" t="s">
        <v>46</v>
      </c>
      <c r="I75" s="23">
        <v>136.72300000000001</v>
      </c>
      <c r="J75" s="23">
        <v>0</v>
      </c>
      <c r="K75" s="23">
        <v>0</v>
      </c>
      <c r="L75" s="23">
        <v>0</v>
      </c>
      <c r="M75" s="23">
        <v>0</v>
      </c>
      <c r="N75" s="23">
        <f t="shared" si="23"/>
        <v>136.72300000000001</v>
      </c>
      <c r="O75" s="23">
        <v>200</v>
      </c>
      <c r="P75" s="23">
        <v>0</v>
      </c>
      <c r="Q75" s="23">
        <v>0</v>
      </c>
      <c r="R75" s="23">
        <v>0</v>
      </c>
      <c r="S75" s="23">
        <v>0</v>
      </c>
      <c r="T75" s="23">
        <f t="shared" si="7"/>
        <v>200</v>
      </c>
      <c r="U75" s="23">
        <v>600</v>
      </c>
      <c r="V75" s="41">
        <f t="shared" si="24"/>
        <v>936.72299999999996</v>
      </c>
      <c r="W75" s="23">
        <v>2663.28</v>
      </c>
      <c r="X75" s="41">
        <f t="shared" si="25"/>
        <v>3600.0030000000002</v>
      </c>
      <c r="Y75" s="22">
        <v>3600</v>
      </c>
      <c r="Z75" s="21" t="s">
        <v>74</v>
      </c>
      <c r="AA75" s="20" t="s">
        <v>716</v>
      </c>
      <c r="AB75" s="20" t="s">
        <v>414</v>
      </c>
      <c r="AC75" s="20" t="s">
        <v>415</v>
      </c>
      <c r="AD75" s="20" t="s">
        <v>156</v>
      </c>
    </row>
    <row r="76" spans="1:30" ht="52.5" hidden="1" x14ac:dyDescent="0.2">
      <c r="A76" s="91"/>
      <c r="B76" s="26" t="s">
        <v>116</v>
      </c>
      <c r="C76" s="20" t="s">
        <v>416</v>
      </c>
      <c r="D76" s="21" t="s">
        <v>402</v>
      </c>
      <c r="E76" s="21" t="s">
        <v>74</v>
      </c>
      <c r="F76" s="23">
        <v>0</v>
      </c>
      <c r="G76" s="23">
        <v>0</v>
      </c>
      <c r="H76" s="21" t="s">
        <v>261</v>
      </c>
      <c r="I76" s="23">
        <v>0</v>
      </c>
      <c r="J76" s="23">
        <v>0</v>
      </c>
      <c r="K76" s="23">
        <v>0</v>
      </c>
      <c r="L76" s="23">
        <v>0</v>
      </c>
      <c r="M76" s="23">
        <v>0</v>
      </c>
      <c r="N76" s="23">
        <f t="shared" si="23"/>
        <v>0</v>
      </c>
      <c r="O76" s="23">
        <v>0</v>
      </c>
      <c r="P76" s="23">
        <v>0</v>
      </c>
      <c r="Q76" s="23">
        <v>0</v>
      </c>
      <c r="R76" s="23">
        <v>0</v>
      </c>
      <c r="S76" s="23">
        <v>0</v>
      </c>
      <c r="T76" s="23">
        <f t="shared" si="7"/>
        <v>0</v>
      </c>
      <c r="U76" s="23">
        <v>0</v>
      </c>
      <c r="V76" s="41">
        <f t="shared" si="24"/>
        <v>0</v>
      </c>
      <c r="W76" s="23">
        <v>0</v>
      </c>
      <c r="X76" s="41">
        <f t="shared" si="25"/>
        <v>0</v>
      </c>
      <c r="Y76" s="22">
        <v>4800</v>
      </c>
      <c r="Z76" s="21" t="s">
        <v>74</v>
      </c>
      <c r="AA76" s="20" t="s">
        <v>667</v>
      </c>
      <c r="AB76" s="20" t="s">
        <v>417</v>
      </c>
      <c r="AC76" s="20" t="s">
        <v>49</v>
      </c>
      <c r="AD76" s="20" t="s">
        <v>155</v>
      </c>
    </row>
    <row r="77" spans="1:30" ht="136.5" x14ac:dyDescent="0.2">
      <c r="A77" s="91"/>
      <c r="B77" s="26" t="s">
        <v>117</v>
      </c>
      <c r="C77" s="20" t="s">
        <v>19</v>
      </c>
      <c r="D77" s="21" t="s">
        <v>52</v>
      </c>
      <c r="E77" s="21" t="s">
        <v>0</v>
      </c>
      <c r="F77" s="23">
        <v>440</v>
      </c>
      <c r="G77" s="23">
        <f>9.963</f>
        <v>9.9629999999999992</v>
      </c>
      <c r="H77" s="21" t="s">
        <v>46</v>
      </c>
      <c r="I77" s="23">
        <v>138.77000000000001</v>
      </c>
      <c r="J77" s="23">
        <v>0</v>
      </c>
      <c r="K77" s="23">
        <v>0</v>
      </c>
      <c r="L77" s="23">
        <v>0</v>
      </c>
      <c r="M77" s="23">
        <v>0</v>
      </c>
      <c r="N77" s="23">
        <f t="shared" si="23"/>
        <v>138.77000000000001</v>
      </c>
      <c r="O77" s="23">
        <v>208</v>
      </c>
      <c r="P77" s="23">
        <v>0</v>
      </c>
      <c r="Q77" s="23">
        <v>0</v>
      </c>
      <c r="R77" s="23">
        <v>0</v>
      </c>
      <c r="S77" s="23">
        <v>0</v>
      </c>
      <c r="T77" s="23">
        <f t="shared" ref="T77:T140" si="26">SUM(O77:S77)</f>
        <v>208</v>
      </c>
      <c r="U77" s="23">
        <v>2000</v>
      </c>
      <c r="V77" s="41">
        <f t="shared" si="24"/>
        <v>2346.77</v>
      </c>
      <c r="W77" s="23">
        <v>3948</v>
      </c>
      <c r="X77" s="41">
        <f t="shared" si="25"/>
        <v>6744.7330000000002</v>
      </c>
      <c r="Y77" s="22">
        <f>X77</f>
        <v>6744.7330000000002</v>
      </c>
      <c r="Z77" s="21" t="s">
        <v>74</v>
      </c>
      <c r="AA77" s="20" t="s">
        <v>681</v>
      </c>
      <c r="AB77" s="20" t="s">
        <v>418</v>
      </c>
      <c r="AC77" s="20" t="s">
        <v>49</v>
      </c>
      <c r="AD77" s="20" t="s">
        <v>157</v>
      </c>
    </row>
    <row r="78" spans="1:30" ht="94.5" x14ac:dyDescent="0.2">
      <c r="A78" s="91"/>
      <c r="B78" s="26" t="s">
        <v>118</v>
      </c>
      <c r="C78" s="20" t="s">
        <v>419</v>
      </c>
      <c r="D78" s="21" t="s">
        <v>52</v>
      </c>
      <c r="E78" s="21" t="s">
        <v>0</v>
      </c>
      <c r="F78" s="23">
        <v>11</v>
      </c>
      <c r="G78" s="23">
        <v>5.76</v>
      </c>
      <c r="H78" s="21" t="s">
        <v>46</v>
      </c>
      <c r="I78" s="23">
        <v>39.57</v>
      </c>
      <c r="J78" s="23">
        <v>356.16</v>
      </c>
      <c r="K78" s="23">
        <v>0</v>
      </c>
      <c r="L78" s="23">
        <v>0</v>
      </c>
      <c r="M78" s="23">
        <v>0</v>
      </c>
      <c r="N78" s="23">
        <f t="shared" si="23"/>
        <v>395.73</v>
      </c>
      <c r="O78" s="23">
        <v>0</v>
      </c>
      <c r="P78" s="23">
        <v>0</v>
      </c>
      <c r="Q78" s="23">
        <v>0</v>
      </c>
      <c r="R78" s="23">
        <v>0</v>
      </c>
      <c r="S78" s="23">
        <v>0</v>
      </c>
      <c r="T78" s="23">
        <f t="shared" si="26"/>
        <v>0</v>
      </c>
      <c r="U78" s="23">
        <v>0</v>
      </c>
      <c r="V78" s="41">
        <f t="shared" si="24"/>
        <v>395.73</v>
      </c>
      <c r="W78" s="23">
        <v>0</v>
      </c>
      <c r="X78" s="41">
        <f t="shared" si="25"/>
        <v>412.49</v>
      </c>
      <c r="Y78" s="22">
        <f>X78</f>
        <v>412.49</v>
      </c>
      <c r="Z78" s="21" t="s">
        <v>0</v>
      </c>
      <c r="AA78" s="20" t="s">
        <v>738</v>
      </c>
      <c r="AB78" s="20" t="s">
        <v>420</v>
      </c>
      <c r="AC78" s="20" t="s">
        <v>49</v>
      </c>
      <c r="AD78" s="20" t="s">
        <v>158</v>
      </c>
    </row>
    <row r="79" spans="1:30" ht="63" hidden="1" x14ac:dyDescent="0.2">
      <c r="A79" s="91"/>
      <c r="B79" s="26" t="s">
        <v>119</v>
      </c>
      <c r="C79" s="20" t="s">
        <v>421</v>
      </c>
      <c r="D79" s="21" t="s">
        <v>52</v>
      </c>
      <c r="E79" s="21" t="s">
        <v>74</v>
      </c>
      <c r="F79" s="23">
        <v>0</v>
      </c>
      <c r="G79" s="23">
        <v>0</v>
      </c>
      <c r="H79" s="21" t="s">
        <v>261</v>
      </c>
      <c r="I79" s="23">
        <v>0</v>
      </c>
      <c r="J79" s="23">
        <v>0</v>
      </c>
      <c r="K79" s="23">
        <v>0</v>
      </c>
      <c r="L79" s="23">
        <v>0</v>
      </c>
      <c r="M79" s="23">
        <v>0</v>
      </c>
      <c r="N79" s="23">
        <f t="shared" si="23"/>
        <v>0</v>
      </c>
      <c r="O79" s="23">
        <v>0</v>
      </c>
      <c r="P79" s="23">
        <v>0</v>
      </c>
      <c r="Q79" s="23">
        <v>0</v>
      </c>
      <c r="R79" s="23">
        <v>0</v>
      </c>
      <c r="S79" s="23">
        <v>0</v>
      </c>
      <c r="T79" s="23">
        <f t="shared" si="26"/>
        <v>0</v>
      </c>
      <c r="U79" s="23">
        <v>0</v>
      </c>
      <c r="V79" s="41">
        <f t="shared" si="24"/>
        <v>0</v>
      </c>
      <c r="W79" s="23">
        <v>0</v>
      </c>
      <c r="X79" s="41">
        <f t="shared" si="25"/>
        <v>0</v>
      </c>
      <c r="Y79" s="22">
        <v>1200</v>
      </c>
      <c r="Z79" s="21" t="s">
        <v>74</v>
      </c>
      <c r="AA79" s="20" t="s">
        <v>422</v>
      </c>
      <c r="AB79" s="20" t="s">
        <v>50</v>
      </c>
      <c r="AC79" s="20" t="s">
        <v>415</v>
      </c>
      <c r="AD79" s="20" t="s">
        <v>159</v>
      </c>
    </row>
    <row r="80" spans="1:30" ht="63" hidden="1" x14ac:dyDescent="0.2">
      <c r="A80" s="91"/>
      <c r="B80" s="26" t="s">
        <v>120</v>
      </c>
      <c r="C80" s="20" t="s">
        <v>423</v>
      </c>
      <c r="D80" s="21" t="s">
        <v>52</v>
      </c>
      <c r="E80" s="21" t="s">
        <v>74</v>
      </c>
      <c r="F80" s="23">
        <v>0</v>
      </c>
      <c r="G80" s="23">
        <v>0</v>
      </c>
      <c r="H80" s="21" t="s">
        <v>261</v>
      </c>
      <c r="I80" s="23">
        <v>0</v>
      </c>
      <c r="J80" s="23">
        <v>0</v>
      </c>
      <c r="K80" s="23">
        <v>0</v>
      </c>
      <c r="L80" s="23">
        <v>0</v>
      </c>
      <c r="M80" s="23">
        <v>0</v>
      </c>
      <c r="N80" s="23">
        <f>SUM(I80:M80)</f>
        <v>0</v>
      </c>
      <c r="O80" s="23">
        <v>0</v>
      </c>
      <c r="P80" s="23">
        <v>0</v>
      </c>
      <c r="Q80" s="23">
        <v>0</v>
      </c>
      <c r="R80" s="23">
        <v>0</v>
      </c>
      <c r="S80" s="23">
        <v>0</v>
      </c>
      <c r="T80" s="23">
        <f t="shared" si="26"/>
        <v>0</v>
      </c>
      <c r="U80" s="23">
        <v>0</v>
      </c>
      <c r="V80" s="41">
        <f t="shared" si="24"/>
        <v>0</v>
      </c>
      <c r="W80" s="23">
        <v>0</v>
      </c>
      <c r="X80" s="41">
        <f t="shared" si="25"/>
        <v>0</v>
      </c>
      <c r="Y80" s="22">
        <v>6000</v>
      </c>
      <c r="Z80" s="21" t="s">
        <v>74</v>
      </c>
      <c r="AA80" s="20" t="s">
        <v>424</v>
      </c>
      <c r="AB80" s="20" t="s">
        <v>425</v>
      </c>
      <c r="AC80" s="20" t="s">
        <v>49</v>
      </c>
      <c r="AD80" s="20" t="s">
        <v>160</v>
      </c>
    </row>
    <row r="81" spans="1:30" ht="52.5" x14ac:dyDescent="0.2">
      <c r="A81" s="91"/>
      <c r="B81" s="26" t="s">
        <v>121</v>
      </c>
      <c r="C81" s="20" t="s">
        <v>426</v>
      </c>
      <c r="D81" s="21" t="s">
        <v>52</v>
      </c>
      <c r="E81" s="21" t="s">
        <v>74</v>
      </c>
      <c r="F81" s="23">
        <v>86.614000000000004</v>
      </c>
      <c r="G81" s="23">
        <v>0</v>
      </c>
      <c r="H81" s="21" t="s">
        <v>46</v>
      </c>
      <c r="I81" s="23">
        <v>303.60899999999998</v>
      </c>
      <c r="J81" s="23">
        <v>0</v>
      </c>
      <c r="K81" s="23">
        <v>0</v>
      </c>
      <c r="L81" s="23">
        <v>0</v>
      </c>
      <c r="M81" s="23">
        <v>0</v>
      </c>
      <c r="N81" s="23">
        <f t="shared" si="23"/>
        <v>303.60899999999998</v>
      </c>
      <c r="O81" s="23">
        <v>200</v>
      </c>
      <c r="P81" s="23">
        <v>0</v>
      </c>
      <c r="Q81" s="23">
        <v>0</v>
      </c>
      <c r="R81" s="23">
        <v>0</v>
      </c>
      <c r="S81" s="23">
        <v>0</v>
      </c>
      <c r="T81" s="23">
        <f t="shared" si="26"/>
        <v>200</v>
      </c>
      <c r="U81" s="23">
        <v>700</v>
      </c>
      <c r="V81" s="41">
        <f t="shared" si="24"/>
        <v>1203.6089999999999</v>
      </c>
      <c r="W81" s="23">
        <v>2309.7800000000002</v>
      </c>
      <c r="X81" s="41">
        <f t="shared" si="25"/>
        <v>3600.0030000000002</v>
      </c>
      <c r="Y81" s="22">
        <v>3600</v>
      </c>
      <c r="Z81" s="21" t="s">
        <v>74</v>
      </c>
      <c r="AA81" s="20" t="s">
        <v>697</v>
      </c>
      <c r="AB81" s="20" t="s">
        <v>428</v>
      </c>
      <c r="AC81" s="20" t="s">
        <v>49</v>
      </c>
      <c r="AD81" s="20" t="s">
        <v>161</v>
      </c>
    </row>
    <row r="82" spans="1:30" ht="174" customHeight="1" x14ac:dyDescent="0.2">
      <c r="A82" s="91"/>
      <c r="B82" s="26" t="s">
        <v>122</v>
      </c>
      <c r="C82" s="20" t="s">
        <v>429</v>
      </c>
      <c r="D82" s="21" t="s">
        <v>45</v>
      </c>
      <c r="E82" s="21" t="s">
        <v>0</v>
      </c>
      <c r="F82" s="23">
        <v>8.4700000000000006</v>
      </c>
      <c r="G82" s="23">
        <v>299</v>
      </c>
      <c r="H82" s="21" t="s">
        <v>46</v>
      </c>
      <c r="I82" s="23">
        <v>123.928</v>
      </c>
      <c r="J82" s="23">
        <v>1283.875</v>
      </c>
      <c r="K82" s="23">
        <v>0</v>
      </c>
      <c r="L82" s="23">
        <v>0</v>
      </c>
      <c r="M82" s="23">
        <v>0</v>
      </c>
      <c r="N82" s="23">
        <f t="shared" si="23"/>
        <v>1407.8029999999999</v>
      </c>
      <c r="O82" s="23">
        <v>0</v>
      </c>
      <c r="P82" s="23">
        <v>0</v>
      </c>
      <c r="Q82" s="23">
        <v>0</v>
      </c>
      <c r="R82" s="23">
        <v>0</v>
      </c>
      <c r="S82" s="23">
        <v>0</v>
      </c>
      <c r="T82" s="23">
        <f t="shared" si="26"/>
        <v>0</v>
      </c>
      <c r="U82" s="23">
        <v>0</v>
      </c>
      <c r="V82" s="41">
        <f t="shared" si="24"/>
        <v>1407.8029999999999</v>
      </c>
      <c r="W82" s="23">
        <v>0</v>
      </c>
      <c r="X82" s="41">
        <f t="shared" si="25"/>
        <v>1715.2729999999999</v>
      </c>
      <c r="Y82" s="22">
        <v>1527.47</v>
      </c>
      <c r="Z82" s="21" t="s">
        <v>74</v>
      </c>
      <c r="AA82" s="20" t="s">
        <v>739</v>
      </c>
      <c r="AB82" s="20" t="s">
        <v>430</v>
      </c>
      <c r="AC82" s="20" t="s">
        <v>49</v>
      </c>
      <c r="AD82" s="20" t="s">
        <v>162</v>
      </c>
    </row>
    <row r="83" spans="1:30" ht="168" x14ac:dyDescent="0.2">
      <c r="A83" s="91"/>
      <c r="B83" s="26" t="s">
        <v>123</v>
      </c>
      <c r="C83" s="20" t="s">
        <v>431</v>
      </c>
      <c r="D83" s="21" t="s">
        <v>45</v>
      </c>
      <c r="E83" s="21" t="s">
        <v>0</v>
      </c>
      <c r="F83" s="23">
        <v>11.4345</v>
      </c>
      <c r="G83" s="23">
        <v>239.92</v>
      </c>
      <c r="H83" s="21" t="s">
        <v>46</v>
      </c>
      <c r="I83" s="23">
        <v>96.38</v>
      </c>
      <c r="J83" s="23">
        <v>867.41</v>
      </c>
      <c r="K83" s="23">
        <v>0</v>
      </c>
      <c r="L83" s="23">
        <v>0</v>
      </c>
      <c r="M83" s="23">
        <v>0</v>
      </c>
      <c r="N83" s="23">
        <f t="shared" si="23"/>
        <v>963.79</v>
      </c>
      <c r="O83" s="23">
        <v>0</v>
      </c>
      <c r="P83" s="23">
        <v>0</v>
      </c>
      <c r="Q83" s="23">
        <v>0</v>
      </c>
      <c r="R83" s="23">
        <v>0</v>
      </c>
      <c r="S83" s="23">
        <v>0</v>
      </c>
      <c r="T83" s="23">
        <f t="shared" si="26"/>
        <v>0</v>
      </c>
      <c r="U83" s="23">
        <v>0</v>
      </c>
      <c r="V83" s="41">
        <f t="shared" si="24"/>
        <v>963.79</v>
      </c>
      <c r="W83" s="23">
        <v>0</v>
      </c>
      <c r="X83" s="41">
        <f>W83+V83+G83+F83</f>
        <v>1215.1445000000001</v>
      </c>
      <c r="Y83" s="22">
        <f>X83</f>
        <v>1215.1445000000001</v>
      </c>
      <c r="Z83" s="21" t="s">
        <v>74</v>
      </c>
      <c r="AA83" s="20" t="s">
        <v>740</v>
      </c>
      <c r="AB83" s="20" t="s">
        <v>430</v>
      </c>
      <c r="AC83" s="20" t="s">
        <v>49</v>
      </c>
      <c r="AD83" s="20" t="s">
        <v>682</v>
      </c>
    </row>
    <row r="84" spans="1:30" ht="30.6" customHeight="1" x14ac:dyDescent="0.2">
      <c r="A84" s="91"/>
      <c r="B84" s="26" t="s">
        <v>124</v>
      </c>
      <c r="C84" s="20" t="s">
        <v>432</v>
      </c>
      <c r="D84" s="21" t="s">
        <v>45</v>
      </c>
      <c r="E84" s="21" t="s">
        <v>0</v>
      </c>
      <c r="F84" s="23">
        <v>0</v>
      </c>
      <c r="G84" s="23">
        <v>0</v>
      </c>
      <c r="H84" s="21" t="s">
        <v>46</v>
      </c>
      <c r="I84" s="23">
        <v>74.173000000000002</v>
      </c>
      <c r="J84" s="23">
        <v>0</v>
      </c>
      <c r="K84" s="23">
        <v>0</v>
      </c>
      <c r="L84" s="23">
        <v>0</v>
      </c>
      <c r="M84" s="23">
        <v>0</v>
      </c>
      <c r="N84" s="23">
        <f t="shared" si="23"/>
        <v>74.173000000000002</v>
      </c>
      <c r="O84" s="23">
        <v>100</v>
      </c>
      <c r="P84" s="23">
        <v>300</v>
      </c>
      <c r="Q84" s="23">
        <v>0</v>
      </c>
      <c r="R84" s="23">
        <v>0</v>
      </c>
      <c r="S84" s="23">
        <v>0</v>
      </c>
      <c r="T84" s="23">
        <f t="shared" si="26"/>
        <v>400</v>
      </c>
      <c r="U84" s="23">
        <v>1445.83</v>
      </c>
      <c r="V84" s="41">
        <f t="shared" si="24"/>
        <v>1920.0029999999999</v>
      </c>
      <c r="W84" s="23">
        <v>0</v>
      </c>
      <c r="X84" s="41">
        <f t="shared" si="25"/>
        <v>1920.0029999999999</v>
      </c>
      <c r="Y84" s="22">
        <v>1920</v>
      </c>
      <c r="Z84" s="21" t="s">
        <v>74</v>
      </c>
      <c r="AA84" s="20" t="s">
        <v>433</v>
      </c>
      <c r="AB84" s="20" t="s">
        <v>430</v>
      </c>
      <c r="AC84" s="65" t="s">
        <v>698</v>
      </c>
      <c r="AD84" s="65" t="s">
        <v>164</v>
      </c>
    </row>
    <row r="85" spans="1:30" ht="54" hidden="1" x14ac:dyDescent="0.2">
      <c r="A85" s="91"/>
      <c r="B85" s="26" t="s">
        <v>125</v>
      </c>
      <c r="C85" s="20" t="s">
        <v>434</v>
      </c>
      <c r="D85" s="21" t="s">
        <v>45</v>
      </c>
      <c r="E85" s="21" t="s">
        <v>0</v>
      </c>
      <c r="F85" s="23">
        <v>0</v>
      </c>
      <c r="G85" s="23">
        <v>0</v>
      </c>
      <c r="H85" s="21" t="s">
        <v>261</v>
      </c>
      <c r="I85" s="23">
        <v>0</v>
      </c>
      <c r="J85" s="23">
        <v>0</v>
      </c>
      <c r="K85" s="23">
        <v>0</v>
      </c>
      <c r="L85" s="23">
        <v>0</v>
      </c>
      <c r="M85" s="23">
        <v>0</v>
      </c>
      <c r="N85" s="23">
        <f t="shared" si="23"/>
        <v>0</v>
      </c>
      <c r="O85" s="23">
        <v>0</v>
      </c>
      <c r="P85" s="23">
        <v>0</v>
      </c>
      <c r="Q85" s="23">
        <v>0</v>
      </c>
      <c r="R85" s="23">
        <v>0</v>
      </c>
      <c r="S85" s="23">
        <v>0</v>
      </c>
      <c r="T85" s="23">
        <f t="shared" si="26"/>
        <v>0</v>
      </c>
      <c r="U85" s="23">
        <v>0</v>
      </c>
      <c r="V85" s="41">
        <f t="shared" si="24"/>
        <v>0</v>
      </c>
      <c r="W85" s="23">
        <v>0</v>
      </c>
      <c r="X85" s="41">
        <f t="shared" si="25"/>
        <v>0</v>
      </c>
      <c r="Y85" s="22">
        <v>1200</v>
      </c>
      <c r="Z85" s="21" t="s">
        <v>74</v>
      </c>
      <c r="AA85" s="20" t="s">
        <v>435</v>
      </c>
      <c r="AB85" s="20" t="s">
        <v>430</v>
      </c>
      <c r="AC85" s="65" t="s">
        <v>698</v>
      </c>
      <c r="AD85" s="65" t="s">
        <v>164</v>
      </c>
    </row>
    <row r="86" spans="1:30" ht="54" hidden="1" x14ac:dyDescent="0.2">
      <c r="A86" s="91"/>
      <c r="B86" s="26" t="s">
        <v>126</v>
      </c>
      <c r="C86" s="20" t="s">
        <v>436</v>
      </c>
      <c r="D86" s="21" t="s">
        <v>45</v>
      </c>
      <c r="E86" s="21" t="s">
        <v>74</v>
      </c>
      <c r="F86" s="23">
        <v>0</v>
      </c>
      <c r="G86" s="23">
        <v>0</v>
      </c>
      <c r="H86" s="21" t="s">
        <v>261</v>
      </c>
      <c r="I86" s="23">
        <v>0</v>
      </c>
      <c r="J86" s="23">
        <v>0</v>
      </c>
      <c r="K86" s="23">
        <v>0</v>
      </c>
      <c r="L86" s="23">
        <v>0</v>
      </c>
      <c r="M86" s="23">
        <v>0</v>
      </c>
      <c r="N86" s="23">
        <f t="shared" si="23"/>
        <v>0</v>
      </c>
      <c r="O86" s="23">
        <v>0</v>
      </c>
      <c r="P86" s="23">
        <v>0</v>
      </c>
      <c r="Q86" s="23">
        <v>0</v>
      </c>
      <c r="R86" s="23">
        <v>0</v>
      </c>
      <c r="S86" s="23">
        <v>0</v>
      </c>
      <c r="T86" s="23">
        <f t="shared" si="26"/>
        <v>0</v>
      </c>
      <c r="U86" s="23">
        <v>0</v>
      </c>
      <c r="V86" s="41">
        <f t="shared" si="24"/>
        <v>0</v>
      </c>
      <c r="W86" s="23">
        <v>0</v>
      </c>
      <c r="X86" s="41">
        <f t="shared" si="25"/>
        <v>0</v>
      </c>
      <c r="Y86" s="22">
        <v>1560</v>
      </c>
      <c r="Z86" s="21" t="s">
        <v>74</v>
      </c>
      <c r="AA86" s="38" t="s">
        <v>741</v>
      </c>
      <c r="AB86" s="20" t="s">
        <v>430</v>
      </c>
      <c r="AC86" s="65" t="s">
        <v>698</v>
      </c>
      <c r="AD86" s="65" t="s">
        <v>164</v>
      </c>
    </row>
    <row r="87" spans="1:30" ht="54" x14ac:dyDescent="0.2">
      <c r="A87" s="91"/>
      <c r="B87" s="26" t="s">
        <v>127</v>
      </c>
      <c r="C87" s="20" t="s">
        <v>437</v>
      </c>
      <c r="D87" s="21" t="s">
        <v>45</v>
      </c>
      <c r="E87" s="21" t="s">
        <v>74</v>
      </c>
      <c r="F87" s="23">
        <v>0</v>
      </c>
      <c r="G87" s="23">
        <v>9.68</v>
      </c>
      <c r="H87" s="21" t="s">
        <v>261</v>
      </c>
      <c r="I87" s="23">
        <v>2.8860000000000001</v>
      </c>
      <c r="J87" s="23">
        <v>0</v>
      </c>
      <c r="K87" s="23">
        <v>0</v>
      </c>
      <c r="L87" s="23">
        <v>0</v>
      </c>
      <c r="M87" s="23">
        <v>0</v>
      </c>
      <c r="N87" s="23">
        <f>SUM(I87:M87)</f>
        <v>2.8860000000000001</v>
      </c>
      <c r="O87" s="23">
        <v>70</v>
      </c>
      <c r="P87" s="23">
        <v>0</v>
      </c>
      <c r="Q87" s="23">
        <v>0</v>
      </c>
      <c r="R87" s="23">
        <v>0</v>
      </c>
      <c r="S87" s="23">
        <v>0</v>
      </c>
      <c r="T87" s="23">
        <f t="shared" si="26"/>
        <v>70</v>
      </c>
      <c r="U87" s="23">
        <v>1817.43</v>
      </c>
      <c r="V87" s="41">
        <f t="shared" si="24"/>
        <v>1890.316</v>
      </c>
      <c r="W87" s="23">
        <v>0</v>
      </c>
      <c r="X87" s="41">
        <f t="shared" si="25"/>
        <v>1899.9960000000001</v>
      </c>
      <c r="Y87" s="22">
        <v>1900</v>
      </c>
      <c r="Z87" s="21" t="s">
        <v>74</v>
      </c>
      <c r="AA87" s="20" t="s">
        <v>438</v>
      </c>
      <c r="AB87" s="20" t="s">
        <v>430</v>
      </c>
      <c r="AC87" s="65" t="s">
        <v>698</v>
      </c>
      <c r="AD87" s="65" t="s">
        <v>717</v>
      </c>
    </row>
    <row r="88" spans="1:30" ht="63" hidden="1" x14ac:dyDescent="0.2">
      <c r="A88" s="91"/>
      <c r="B88" s="26" t="s">
        <v>128</v>
      </c>
      <c r="C88" s="20" t="s">
        <v>20</v>
      </c>
      <c r="D88" s="21" t="s">
        <v>45</v>
      </c>
      <c r="E88" s="21" t="s">
        <v>74</v>
      </c>
      <c r="F88" s="23">
        <v>0</v>
      </c>
      <c r="G88" s="23">
        <v>0</v>
      </c>
      <c r="H88" s="21" t="s">
        <v>261</v>
      </c>
      <c r="I88" s="23">
        <v>0</v>
      </c>
      <c r="J88" s="23">
        <v>0</v>
      </c>
      <c r="K88" s="23">
        <v>0</v>
      </c>
      <c r="L88" s="23">
        <v>0</v>
      </c>
      <c r="M88" s="23">
        <v>0</v>
      </c>
      <c r="N88" s="23">
        <f t="shared" si="23"/>
        <v>0</v>
      </c>
      <c r="O88" s="23">
        <v>0</v>
      </c>
      <c r="P88" s="23">
        <v>0</v>
      </c>
      <c r="Q88" s="23">
        <v>0</v>
      </c>
      <c r="R88" s="23">
        <v>0</v>
      </c>
      <c r="S88" s="23">
        <v>0</v>
      </c>
      <c r="T88" s="23">
        <f t="shared" si="26"/>
        <v>0</v>
      </c>
      <c r="U88" s="23">
        <v>0</v>
      </c>
      <c r="V88" s="41">
        <f t="shared" si="24"/>
        <v>0</v>
      </c>
      <c r="W88" s="23">
        <v>0</v>
      </c>
      <c r="X88" s="41">
        <f t="shared" si="25"/>
        <v>0</v>
      </c>
      <c r="Y88" s="22">
        <v>240</v>
      </c>
      <c r="Z88" s="21" t="s">
        <v>74</v>
      </c>
      <c r="AA88" s="20" t="s">
        <v>439</v>
      </c>
      <c r="AB88" s="20" t="s">
        <v>440</v>
      </c>
      <c r="AC88" s="20" t="s">
        <v>415</v>
      </c>
      <c r="AD88" s="20" t="s">
        <v>163</v>
      </c>
    </row>
    <row r="89" spans="1:30" ht="52.5" hidden="1" x14ac:dyDescent="0.2">
      <c r="A89" s="91"/>
      <c r="B89" s="25" t="s">
        <v>66</v>
      </c>
      <c r="C89" s="20" t="s">
        <v>44</v>
      </c>
      <c r="D89" s="21" t="s">
        <v>52</v>
      </c>
      <c r="E89" s="21" t="s">
        <v>0</v>
      </c>
      <c r="F89" s="23">
        <v>5387.89</v>
      </c>
      <c r="G89" s="23">
        <v>952</v>
      </c>
      <c r="H89" s="21" t="s">
        <v>46</v>
      </c>
      <c r="I89" s="23">
        <v>0</v>
      </c>
      <c r="J89" s="23">
        <v>0</v>
      </c>
      <c r="K89" s="23">
        <v>0</v>
      </c>
      <c r="L89" s="23">
        <v>0</v>
      </c>
      <c r="M89" s="23">
        <v>0</v>
      </c>
      <c r="N89" s="23">
        <f t="shared" si="23"/>
        <v>0</v>
      </c>
      <c r="O89" s="23">
        <v>0</v>
      </c>
      <c r="P89" s="23">
        <v>0</v>
      </c>
      <c r="Q89" s="23">
        <v>0</v>
      </c>
      <c r="R89" s="23">
        <v>0</v>
      </c>
      <c r="S89" s="23">
        <v>0</v>
      </c>
      <c r="T89" s="23">
        <f t="shared" si="26"/>
        <v>0</v>
      </c>
      <c r="U89" s="23">
        <v>0</v>
      </c>
      <c r="V89" s="41">
        <f t="shared" si="24"/>
        <v>0</v>
      </c>
      <c r="W89" s="23">
        <v>0</v>
      </c>
      <c r="X89" s="41">
        <f t="shared" si="25"/>
        <v>6339.89</v>
      </c>
      <c r="Y89" s="22">
        <f>X89</f>
        <v>6339.89</v>
      </c>
      <c r="Z89" s="21" t="s">
        <v>0</v>
      </c>
      <c r="AA89" s="20" t="s">
        <v>48</v>
      </c>
      <c r="AB89" s="20" t="s">
        <v>668</v>
      </c>
      <c r="AC89" s="20" t="s">
        <v>49</v>
      </c>
      <c r="AD89" s="20" t="s">
        <v>164</v>
      </c>
    </row>
    <row r="90" spans="1:30" ht="129.6" customHeight="1" x14ac:dyDescent="0.2">
      <c r="A90" s="91"/>
      <c r="B90" s="25" t="s">
        <v>67</v>
      </c>
      <c r="C90" s="20" t="s">
        <v>51</v>
      </c>
      <c r="D90" s="21" t="s">
        <v>52</v>
      </c>
      <c r="E90" s="21" t="s">
        <v>0</v>
      </c>
      <c r="F90" s="23">
        <v>7888.02</v>
      </c>
      <c r="G90" s="23">
        <v>5742.61</v>
      </c>
      <c r="H90" s="21" t="s">
        <v>46</v>
      </c>
      <c r="I90" s="23">
        <v>1469.788</v>
      </c>
      <c r="J90" s="23">
        <v>1500</v>
      </c>
      <c r="K90" s="23">
        <v>0</v>
      </c>
      <c r="L90" s="23">
        <v>0</v>
      </c>
      <c r="M90" s="23">
        <v>2000</v>
      </c>
      <c r="N90" s="23">
        <f t="shared" si="23"/>
        <v>4969.7880000000005</v>
      </c>
      <c r="O90" s="23">
        <v>0</v>
      </c>
      <c r="P90" s="23">
        <v>0</v>
      </c>
      <c r="Q90" s="23">
        <v>0</v>
      </c>
      <c r="R90" s="23">
        <v>0</v>
      </c>
      <c r="S90" s="23">
        <v>0</v>
      </c>
      <c r="T90" s="23">
        <f t="shared" si="26"/>
        <v>0</v>
      </c>
      <c r="U90" s="23">
        <v>0</v>
      </c>
      <c r="V90" s="41">
        <f t="shared" si="24"/>
        <v>4969.7880000000005</v>
      </c>
      <c r="W90" s="23">
        <v>0</v>
      </c>
      <c r="X90" s="41">
        <f t="shared" si="25"/>
        <v>18600.418000000001</v>
      </c>
      <c r="Y90" s="22">
        <f>16600.42+2000</f>
        <v>18600.419999999998</v>
      </c>
      <c r="Z90" s="21" t="s">
        <v>74</v>
      </c>
      <c r="AA90" s="20" t="s">
        <v>742</v>
      </c>
      <c r="AB90" s="20" t="s">
        <v>668</v>
      </c>
      <c r="AC90" s="20" t="s">
        <v>49</v>
      </c>
      <c r="AD90" s="20" t="s">
        <v>165</v>
      </c>
    </row>
    <row r="91" spans="1:30" ht="30" customHeight="1" x14ac:dyDescent="0.2">
      <c r="A91" s="91"/>
      <c r="B91" s="94" t="s">
        <v>203</v>
      </c>
      <c r="C91" s="94"/>
      <c r="D91" s="7" t="s">
        <v>202</v>
      </c>
      <c r="E91" s="7" t="s">
        <v>47</v>
      </c>
      <c r="F91" s="43">
        <f>SUM(F92)</f>
        <v>0</v>
      </c>
      <c r="G91" s="43">
        <f>SUM(G92)</f>
        <v>0</v>
      </c>
      <c r="H91" s="7" t="s">
        <v>47</v>
      </c>
      <c r="I91" s="43">
        <f>SUM(I92)</f>
        <v>0</v>
      </c>
      <c r="J91" s="43">
        <f t="shared" ref="J91:M91" si="27">SUM(J92)</f>
        <v>0</v>
      </c>
      <c r="K91" s="43">
        <f t="shared" si="27"/>
        <v>0</v>
      </c>
      <c r="L91" s="43">
        <f t="shared" si="27"/>
        <v>0</v>
      </c>
      <c r="M91" s="43">
        <f t="shared" si="27"/>
        <v>0</v>
      </c>
      <c r="N91" s="43">
        <f>SUM(I91:M91)</f>
        <v>0</v>
      </c>
      <c r="O91" s="43">
        <f>SUM(O92)</f>
        <v>0</v>
      </c>
      <c r="P91" s="43">
        <f t="shared" ref="P91:S91" si="28">SUM(P92)</f>
        <v>0</v>
      </c>
      <c r="Q91" s="43">
        <f t="shared" si="28"/>
        <v>0</v>
      </c>
      <c r="R91" s="43">
        <f t="shared" si="28"/>
        <v>0</v>
      </c>
      <c r="S91" s="43">
        <f t="shared" si="28"/>
        <v>0</v>
      </c>
      <c r="T91" s="47">
        <f t="shared" si="26"/>
        <v>0</v>
      </c>
      <c r="U91" s="43">
        <f>SUM(U92)</f>
        <v>0</v>
      </c>
      <c r="V91" s="58">
        <f t="shared" si="24"/>
        <v>0</v>
      </c>
      <c r="W91" s="43">
        <f>SUM(W92)</f>
        <v>0</v>
      </c>
      <c r="X91" s="58">
        <f t="shared" si="25"/>
        <v>0</v>
      </c>
      <c r="Y91" s="1" t="s">
        <v>47</v>
      </c>
      <c r="Z91" s="7" t="s">
        <v>47</v>
      </c>
      <c r="AA91" s="7" t="s">
        <v>47</v>
      </c>
      <c r="AB91" s="7" t="s">
        <v>47</v>
      </c>
      <c r="AC91" s="7" t="s">
        <v>47</v>
      </c>
      <c r="AD91" s="7" t="s">
        <v>47</v>
      </c>
    </row>
    <row r="92" spans="1:30" ht="63" hidden="1" x14ac:dyDescent="0.2">
      <c r="A92" s="91"/>
      <c r="B92" s="26" t="s">
        <v>441</v>
      </c>
      <c r="C92" s="20" t="s">
        <v>21</v>
      </c>
      <c r="D92" s="21" t="s">
        <v>201</v>
      </c>
      <c r="E92" s="21" t="s">
        <v>74</v>
      </c>
      <c r="F92" s="23">
        <v>0</v>
      </c>
      <c r="G92" s="23">
        <v>0</v>
      </c>
      <c r="H92" s="21" t="s">
        <v>261</v>
      </c>
      <c r="I92" s="23">
        <v>0</v>
      </c>
      <c r="J92" s="23">
        <v>0</v>
      </c>
      <c r="K92" s="23">
        <v>0</v>
      </c>
      <c r="L92" s="23">
        <v>0</v>
      </c>
      <c r="M92" s="23">
        <v>0</v>
      </c>
      <c r="N92" s="23">
        <f>SUM(I92:M92)</f>
        <v>0</v>
      </c>
      <c r="O92" s="23">
        <v>0</v>
      </c>
      <c r="P92" s="23">
        <v>0</v>
      </c>
      <c r="Q92" s="23">
        <v>0</v>
      </c>
      <c r="R92" s="23">
        <v>0</v>
      </c>
      <c r="S92" s="23">
        <v>0</v>
      </c>
      <c r="T92" s="23">
        <f t="shared" si="26"/>
        <v>0</v>
      </c>
      <c r="U92" s="23">
        <v>0</v>
      </c>
      <c r="V92" s="41">
        <f t="shared" si="24"/>
        <v>0</v>
      </c>
      <c r="W92" s="23">
        <v>0</v>
      </c>
      <c r="X92" s="41">
        <f t="shared" si="25"/>
        <v>0</v>
      </c>
      <c r="Y92" s="22">
        <v>240</v>
      </c>
      <c r="Z92" s="21" t="s">
        <v>74</v>
      </c>
      <c r="AA92" s="20" t="s">
        <v>427</v>
      </c>
      <c r="AB92" s="20" t="s">
        <v>442</v>
      </c>
      <c r="AC92" s="20" t="s">
        <v>415</v>
      </c>
      <c r="AD92" s="20" t="s">
        <v>166</v>
      </c>
    </row>
    <row r="93" spans="1:30" ht="36" customHeight="1" x14ac:dyDescent="0.2">
      <c r="A93" s="91"/>
      <c r="B93" s="94" t="s">
        <v>205</v>
      </c>
      <c r="C93" s="94"/>
      <c r="D93" s="7" t="s">
        <v>204</v>
      </c>
      <c r="E93" s="7" t="s">
        <v>47</v>
      </c>
      <c r="F93" s="43">
        <f>SUM(F94)</f>
        <v>0</v>
      </c>
      <c r="G93" s="43">
        <f>SUM(G94)</f>
        <v>0</v>
      </c>
      <c r="H93" s="7" t="s">
        <v>47</v>
      </c>
      <c r="I93" s="43">
        <f>SUM(I94)</f>
        <v>24.844000000000001</v>
      </c>
      <c r="J93" s="43">
        <f t="shared" ref="J93:M93" si="29">SUM(J94)</f>
        <v>0</v>
      </c>
      <c r="K93" s="43">
        <f t="shared" si="29"/>
        <v>0</v>
      </c>
      <c r="L93" s="43">
        <f t="shared" si="29"/>
        <v>0</v>
      </c>
      <c r="M93" s="43">
        <f t="shared" si="29"/>
        <v>0</v>
      </c>
      <c r="N93" s="43">
        <f>SUM(I93:M93)</f>
        <v>24.844000000000001</v>
      </c>
      <c r="O93" s="43">
        <f>SUM(O94)</f>
        <v>0</v>
      </c>
      <c r="P93" s="43">
        <f t="shared" ref="P93:R93" si="30">SUM(P94)</f>
        <v>0</v>
      </c>
      <c r="Q93" s="43">
        <f t="shared" si="30"/>
        <v>0</v>
      </c>
      <c r="R93" s="43">
        <f t="shared" si="30"/>
        <v>0</v>
      </c>
      <c r="S93" s="43">
        <f>SUM(S94)</f>
        <v>0</v>
      </c>
      <c r="T93" s="47">
        <f t="shared" si="26"/>
        <v>0</v>
      </c>
      <c r="U93" s="43">
        <f>SUM(U94)</f>
        <v>60</v>
      </c>
      <c r="V93" s="58">
        <f t="shared" si="24"/>
        <v>84.843999999999994</v>
      </c>
      <c r="W93" s="43">
        <f>SUM(W94)</f>
        <v>155.16</v>
      </c>
      <c r="X93" s="58">
        <f t="shared" si="25"/>
        <v>240.00399999999999</v>
      </c>
      <c r="Y93" s="1" t="s">
        <v>47</v>
      </c>
      <c r="Z93" s="7" t="s">
        <v>47</v>
      </c>
      <c r="AA93" s="7" t="s">
        <v>47</v>
      </c>
      <c r="AB93" s="7" t="s">
        <v>47</v>
      </c>
      <c r="AC93" s="7" t="s">
        <v>47</v>
      </c>
      <c r="AD93" s="7" t="s">
        <v>47</v>
      </c>
    </row>
    <row r="94" spans="1:30" ht="63" x14ac:dyDescent="0.2">
      <c r="A94" s="91"/>
      <c r="B94" s="26" t="s">
        <v>443</v>
      </c>
      <c r="C94" s="20" t="s">
        <v>444</v>
      </c>
      <c r="D94" s="21" t="s">
        <v>445</v>
      </c>
      <c r="E94" s="21" t="s">
        <v>74</v>
      </c>
      <c r="F94" s="23">
        <v>0</v>
      </c>
      <c r="G94" s="23">
        <v>0</v>
      </c>
      <c r="H94" s="21" t="s">
        <v>261</v>
      </c>
      <c r="I94" s="23">
        <v>24.844000000000001</v>
      </c>
      <c r="J94" s="23">
        <v>0</v>
      </c>
      <c r="K94" s="23">
        <v>0</v>
      </c>
      <c r="L94" s="23">
        <v>0</v>
      </c>
      <c r="M94" s="23">
        <v>0</v>
      </c>
      <c r="N94" s="23">
        <f>SUM(I94:M94)</f>
        <v>24.844000000000001</v>
      </c>
      <c r="O94" s="23">
        <v>0</v>
      </c>
      <c r="P94" s="23">
        <v>0</v>
      </c>
      <c r="Q94" s="23">
        <v>0</v>
      </c>
      <c r="R94" s="23">
        <v>0</v>
      </c>
      <c r="S94" s="23">
        <v>0</v>
      </c>
      <c r="T94" s="23">
        <f t="shared" si="26"/>
        <v>0</v>
      </c>
      <c r="U94" s="23">
        <v>60</v>
      </c>
      <c r="V94" s="41">
        <f t="shared" si="24"/>
        <v>84.843999999999994</v>
      </c>
      <c r="W94" s="23">
        <v>155.16</v>
      </c>
      <c r="X94" s="41">
        <f t="shared" si="25"/>
        <v>240.00399999999999</v>
      </c>
      <c r="Y94" s="22">
        <v>240</v>
      </c>
      <c r="Z94" s="21" t="s">
        <v>74</v>
      </c>
      <c r="AA94" s="20" t="s">
        <v>743</v>
      </c>
      <c r="AB94" s="20" t="s">
        <v>446</v>
      </c>
      <c r="AC94" s="20" t="s">
        <v>415</v>
      </c>
      <c r="AD94" s="20" t="s">
        <v>167</v>
      </c>
    </row>
    <row r="95" spans="1:30" ht="30" customHeight="1" x14ac:dyDescent="0.2">
      <c r="A95" s="88"/>
      <c r="B95" s="110" t="s">
        <v>208</v>
      </c>
      <c r="C95" s="110"/>
      <c r="D95" s="8" t="s">
        <v>207</v>
      </c>
      <c r="E95" s="8" t="s">
        <v>47</v>
      </c>
      <c r="F95" s="45">
        <f>F96+F100+F103</f>
        <v>279.887</v>
      </c>
      <c r="G95" s="45">
        <f>G96+G100+G103</f>
        <v>37</v>
      </c>
      <c r="H95" s="8" t="s">
        <v>47</v>
      </c>
      <c r="I95" s="45">
        <f>I96+I100+I103</f>
        <v>3.05</v>
      </c>
      <c r="J95" s="45">
        <f t="shared" ref="J95:M95" si="31">J96+J100+J103</f>
        <v>0</v>
      </c>
      <c r="K95" s="45">
        <f t="shared" si="31"/>
        <v>0</v>
      </c>
      <c r="L95" s="45">
        <f t="shared" si="31"/>
        <v>0</v>
      </c>
      <c r="M95" s="45">
        <f t="shared" si="31"/>
        <v>0</v>
      </c>
      <c r="N95" s="45">
        <f>SUM(I96:M96)</f>
        <v>0</v>
      </c>
      <c r="O95" s="45">
        <f>O96+O100+O103</f>
        <v>22</v>
      </c>
      <c r="P95" s="45">
        <f t="shared" ref="P95:S95" si="32">P96+P100+P103</f>
        <v>0</v>
      </c>
      <c r="Q95" s="45">
        <f t="shared" si="32"/>
        <v>0</v>
      </c>
      <c r="R95" s="45">
        <f t="shared" si="32"/>
        <v>0</v>
      </c>
      <c r="S95" s="45">
        <f t="shared" si="32"/>
        <v>25</v>
      </c>
      <c r="T95" s="45">
        <f t="shared" si="26"/>
        <v>47</v>
      </c>
      <c r="U95" s="45">
        <f>U96+U100+U103</f>
        <v>23</v>
      </c>
      <c r="V95" s="60">
        <f t="shared" si="24"/>
        <v>70</v>
      </c>
      <c r="W95" s="45">
        <f>W96+W100+W103</f>
        <v>90</v>
      </c>
      <c r="X95" s="60">
        <f t="shared" si="25"/>
        <v>476.887</v>
      </c>
      <c r="Y95" s="4" t="s">
        <v>47</v>
      </c>
      <c r="Z95" s="8" t="s">
        <v>47</v>
      </c>
      <c r="AA95" s="8" t="s">
        <v>47</v>
      </c>
      <c r="AB95" s="8" t="s">
        <v>47</v>
      </c>
      <c r="AC95" s="8" t="s">
        <v>47</v>
      </c>
      <c r="AD95" s="8" t="s">
        <v>47</v>
      </c>
    </row>
    <row r="96" spans="1:30" ht="30" customHeight="1" x14ac:dyDescent="0.2">
      <c r="A96" s="88"/>
      <c r="B96" s="94" t="s">
        <v>209</v>
      </c>
      <c r="C96" s="94"/>
      <c r="D96" s="7" t="s">
        <v>206</v>
      </c>
      <c r="E96" s="7" t="s">
        <v>47</v>
      </c>
      <c r="F96" s="43">
        <f>SUM(F97:F99)</f>
        <v>0</v>
      </c>
      <c r="G96" s="43">
        <f>SUM(G97:G99)</f>
        <v>0</v>
      </c>
      <c r="H96" s="7" t="s">
        <v>47</v>
      </c>
      <c r="I96" s="43">
        <f>SUM(I97:I99)</f>
        <v>0</v>
      </c>
      <c r="J96" s="43">
        <f t="shared" ref="J96:L96" si="33">SUM(J97:J99)</f>
        <v>0</v>
      </c>
      <c r="K96" s="43">
        <f t="shared" si="33"/>
        <v>0</v>
      </c>
      <c r="L96" s="43">
        <f t="shared" si="33"/>
        <v>0</v>
      </c>
      <c r="M96" s="43">
        <f>SUM(M97:M99)</f>
        <v>0</v>
      </c>
      <c r="N96" s="43">
        <f>SUM(I96:M96)</f>
        <v>0</v>
      </c>
      <c r="O96" s="43">
        <f>SUM(O97:O99)</f>
        <v>0</v>
      </c>
      <c r="P96" s="43">
        <f t="shared" ref="P96:S96" si="34">SUM(P97:P99)</f>
        <v>0</v>
      </c>
      <c r="Q96" s="43">
        <f t="shared" si="34"/>
        <v>0</v>
      </c>
      <c r="R96" s="43">
        <f t="shared" si="34"/>
        <v>0</v>
      </c>
      <c r="S96" s="43">
        <f t="shared" si="34"/>
        <v>0</v>
      </c>
      <c r="T96" s="47">
        <f t="shared" si="26"/>
        <v>0</v>
      </c>
      <c r="U96" s="43">
        <f>SUM(U97:U99)</f>
        <v>0</v>
      </c>
      <c r="V96" s="58">
        <f t="shared" si="24"/>
        <v>0</v>
      </c>
      <c r="W96" s="43">
        <f>SUM(W97:W99)</f>
        <v>0</v>
      </c>
      <c r="X96" s="58">
        <f t="shared" si="25"/>
        <v>0</v>
      </c>
      <c r="Y96" s="1" t="s">
        <v>47</v>
      </c>
      <c r="Z96" s="7" t="s">
        <v>47</v>
      </c>
      <c r="AA96" s="7" t="s">
        <v>47</v>
      </c>
      <c r="AB96" s="7" t="s">
        <v>47</v>
      </c>
      <c r="AC96" s="7" t="s">
        <v>47</v>
      </c>
      <c r="AD96" s="7" t="s">
        <v>47</v>
      </c>
    </row>
    <row r="97" spans="1:30" ht="63" hidden="1" x14ac:dyDescent="0.2">
      <c r="A97" s="88"/>
      <c r="B97" s="27" t="s">
        <v>447</v>
      </c>
      <c r="C97" s="20" t="s">
        <v>22</v>
      </c>
      <c r="D97" s="21" t="s">
        <v>631</v>
      </c>
      <c r="E97" s="21" t="s">
        <v>0</v>
      </c>
      <c r="F97" s="23">
        <v>0</v>
      </c>
      <c r="G97" s="23">
        <v>0</v>
      </c>
      <c r="H97" s="21" t="s">
        <v>46</v>
      </c>
      <c r="I97" s="23">
        <v>0</v>
      </c>
      <c r="J97" s="23">
        <v>0</v>
      </c>
      <c r="K97" s="23">
        <v>0</v>
      </c>
      <c r="L97" s="23">
        <v>0</v>
      </c>
      <c r="M97" s="23">
        <v>0</v>
      </c>
      <c r="N97" s="23">
        <f>SUM(I97:M97)</f>
        <v>0</v>
      </c>
      <c r="O97" s="23">
        <v>0</v>
      </c>
      <c r="P97" s="23">
        <v>0</v>
      </c>
      <c r="Q97" s="23">
        <v>0</v>
      </c>
      <c r="R97" s="23">
        <v>0</v>
      </c>
      <c r="S97" s="23">
        <v>0</v>
      </c>
      <c r="T97" s="23">
        <f t="shared" si="26"/>
        <v>0</v>
      </c>
      <c r="U97" s="23">
        <v>0</v>
      </c>
      <c r="V97" s="41">
        <f t="shared" si="24"/>
        <v>0</v>
      </c>
      <c r="W97" s="23">
        <v>0</v>
      </c>
      <c r="X97" s="41">
        <f t="shared" si="25"/>
        <v>0</v>
      </c>
      <c r="Y97" s="22">
        <v>240</v>
      </c>
      <c r="Z97" s="21" t="s">
        <v>74</v>
      </c>
      <c r="AA97" s="20" t="s">
        <v>448</v>
      </c>
      <c r="AB97" s="20" t="s">
        <v>47</v>
      </c>
      <c r="AC97" s="20" t="s">
        <v>415</v>
      </c>
      <c r="AD97" s="20" t="s">
        <v>91</v>
      </c>
    </row>
    <row r="98" spans="1:30" ht="63" hidden="1" x14ac:dyDescent="0.2">
      <c r="A98" s="88"/>
      <c r="B98" s="27" t="s">
        <v>449</v>
      </c>
      <c r="C98" s="20" t="s">
        <v>450</v>
      </c>
      <c r="D98" s="21" t="s">
        <v>451</v>
      </c>
      <c r="E98" s="21" t="s">
        <v>0</v>
      </c>
      <c r="F98" s="23">
        <v>0</v>
      </c>
      <c r="G98" s="23">
        <v>0</v>
      </c>
      <c r="H98" s="21" t="s">
        <v>261</v>
      </c>
      <c r="I98" s="23">
        <v>0</v>
      </c>
      <c r="J98" s="23">
        <v>0</v>
      </c>
      <c r="K98" s="23">
        <v>0</v>
      </c>
      <c r="L98" s="23">
        <v>0</v>
      </c>
      <c r="M98" s="23">
        <v>0</v>
      </c>
      <c r="N98" s="23">
        <f t="shared" ref="N98:N99" si="35">SUM(I98:M98)</f>
        <v>0</v>
      </c>
      <c r="O98" s="23">
        <v>0</v>
      </c>
      <c r="P98" s="23">
        <v>0</v>
      </c>
      <c r="Q98" s="23">
        <v>0</v>
      </c>
      <c r="R98" s="23">
        <v>0</v>
      </c>
      <c r="S98" s="23">
        <v>0</v>
      </c>
      <c r="T98" s="23">
        <f t="shared" si="26"/>
        <v>0</v>
      </c>
      <c r="U98" s="23">
        <v>0</v>
      </c>
      <c r="V98" s="41">
        <f t="shared" si="24"/>
        <v>0</v>
      </c>
      <c r="W98" s="23">
        <v>0</v>
      </c>
      <c r="X98" s="41">
        <f t="shared" si="25"/>
        <v>0</v>
      </c>
      <c r="Y98" s="22">
        <v>240</v>
      </c>
      <c r="Z98" s="21" t="s">
        <v>74</v>
      </c>
      <c r="AA98" s="20" t="s">
        <v>448</v>
      </c>
      <c r="AB98" s="20" t="s">
        <v>47</v>
      </c>
      <c r="AC98" s="20" t="s">
        <v>415</v>
      </c>
      <c r="AD98" s="20" t="s">
        <v>92</v>
      </c>
    </row>
    <row r="99" spans="1:30" ht="52.5" hidden="1" x14ac:dyDescent="0.2">
      <c r="A99" s="88"/>
      <c r="B99" s="27" t="s">
        <v>452</v>
      </c>
      <c r="C99" s="20" t="s">
        <v>453</v>
      </c>
      <c r="D99" s="21" t="s">
        <v>454</v>
      </c>
      <c r="E99" s="21" t="s">
        <v>0</v>
      </c>
      <c r="F99" s="23">
        <v>0</v>
      </c>
      <c r="G99" s="23">
        <v>0</v>
      </c>
      <c r="H99" s="21" t="s">
        <v>261</v>
      </c>
      <c r="I99" s="23">
        <v>0</v>
      </c>
      <c r="J99" s="23">
        <v>0</v>
      </c>
      <c r="K99" s="23">
        <v>0</v>
      </c>
      <c r="L99" s="23">
        <v>0</v>
      </c>
      <c r="M99" s="23">
        <v>0</v>
      </c>
      <c r="N99" s="23">
        <f t="shared" si="35"/>
        <v>0</v>
      </c>
      <c r="O99" s="23">
        <v>0</v>
      </c>
      <c r="P99" s="23">
        <v>0</v>
      </c>
      <c r="Q99" s="23">
        <v>0</v>
      </c>
      <c r="R99" s="23">
        <v>0</v>
      </c>
      <c r="S99" s="23">
        <v>0</v>
      </c>
      <c r="T99" s="23">
        <f t="shared" si="26"/>
        <v>0</v>
      </c>
      <c r="U99" s="23">
        <v>0</v>
      </c>
      <c r="V99" s="41">
        <f t="shared" si="24"/>
        <v>0</v>
      </c>
      <c r="W99" s="23">
        <v>0</v>
      </c>
      <c r="X99" s="41">
        <f t="shared" si="25"/>
        <v>0</v>
      </c>
      <c r="Y99" s="22">
        <v>2400</v>
      </c>
      <c r="Z99" s="21" t="s">
        <v>0</v>
      </c>
      <c r="AA99" s="20" t="s">
        <v>455</v>
      </c>
      <c r="AB99" s="20" t="s">
        <v>456</v>
      </c>
      <c r="AC99" s="20" t="s">
        <v>49</v>
      </c>
      <c r="AD99" s="20" t="s">
        <v>93</v>
      </c>
    </row>
    <row r="100" spans="1:30" ht="30" customHeight="1" x14ac:dyDescent="0.2">
      <c r="A100" s="88"/>
      <c r="B100" s="94" t="s">
        <v>211</v>
      </c>
      <c r="C100" s="94"/>
      <c r="D100" s="7" t="s">
        <v>210</v>
      </c>
      <c r="E100" s="7" t="s">
        <v>47</v>
      </c>
      <c r="F100" s="43">
        <f>SUM(F101:F102)</f>
        <v>270.32799999999997</v>
      </c>
      <c r="G100" s="43">
        <f>SUM(G101:G102)</f>
        <v>37</v>
      </c>
      <c r="H100" s="7" t="s">
        <v>47</v>
      </c>
      <c r="I100" s="43">
        <f>SUM(I101:I102)</f>
        <v>0</v>
      </c>
      <c r="J100" s="43">
        <f t="shared" ref="J100:L100" si="36">SUM(J101:J102)</f>
        <v>0</v>
      </c>
      <c r="K100" s="43">
        <f t="shared" si="36"/>
        <v>0</v>
      </c>
      <c r="L100" s="43">
        <f t="shared" si="36"/>
        <v>0</v>
      </c>
      <c r="M100" s="43">
        <f>SUM(M101:M102)</f>
        <v>0</v>
      </c>
      <c r="N100" s="43">
        <f t="shared" ref="N100:N108" si="37">SUM(I100:M100)</f>
        <v>0</v>
      </c>
      <c r="O100" s="43">
        <f>SUM(O101:O102)</f>
        <v>22</v>
      </c>
      <c r="P100" s="43">
        <f t="shared" ref="P100:R100" si="38">SUM(P101:P102)</f>
        <v>0</v>
      </c>
      <c r="Q100" s="43">
        <f t="shared" si="38"/>
        <v>0</v>
      </c>
      <c r="R100" s="43">
        <f t="shared" si="38"/>
        <v>0</v>
      </c>
      <c r="S100" s="43">
        <f>SUM(S101:S102)</f>
        <v>25</v>
      </c>
      <c r="T100" s="47">
        <f t="shared" si="26"/>
        <v>47</v>
      </c>
      <c r="U100" s="43">
        <f>SUM(U101:U102)</f>
        <v>23</v>
      </c>
      <c r="V100" s="58">
        <f t="shared" si="24"/>
        <v>70</v>
      </c>
      <c r="W100" s="43">
        <f>SUM(W101:W102)</f>
        <v>90</v>
      </c>
      <c r="X100" s="58">
        <f t="shared" si="25"/>
        <v>467.32799999999997</v>
      </c>
      <c r="Y100" s="1" t="s">
        <v>47</v>
      </c>
      <c r="Z100" s="7" t="s">
        <v>47</v>
      </c>
      <c r="AA100" s="7" t="s">
        <v>47</v>
      </c>
      <c r="AB100" s="7" t="s">
        <v>47</v>
      </c>
      <c r="AC100" s="7" t="s">
        <v>47</v>
      </c>
      <c r="AD100" s="7" t="s">
        <v>47</v>
      </c>
    </row>
    <row r="101" spans="1:30" ht="94.5" x14ac:dyDescent="0.2">
      <c r="A101" s="88"/>
      <c r="B101" s="27" t="s">
        <v>457</v>
      </c>
      <c r="C101" s="20" t="s">
        <v>458</v>
      </c>
      <c r="D101" s="21" t="s">
        <v>459</v>
      </c>
      <c r="E101" s="21" t="s">
        <v>0</v>
      </c>
      <c r="F101" s="23">
        <v>270.32799999999997</v>
      </c>
      <c r="G101" s="23">
        <f>6+26+5</f>
        <v>37</v>
      </c>
      <c r="H101" s="21" t="s">
        <v>261</v>
      </c>
      <c r="I101" s="23">
        <v>0</v>
      </c>
      <c r="J101" s="23">
        <v>0</v>
      </c>
      <c r="K101" s="23">
        <v>0</v>
      </c>
      <c r="L101" s="23">
        <v>0</v>
      </c>
      <c r="M101" s="23">
        <v>0</v>
      </c>
      <c r="N101" s="23">
        <f t="shared" si="37"/>
        <v>0</v>
      </c>
      <c r="O101" s="23">
        <v>22</v>
      </c>
      <c r="P101" s="23">
        <v>0</v>
      </c>
      <c r="Q101" s="23">
        <v>0</v>
      </c>
      <c r="R101" s="23">
        <v>0</v>
      </c>
      <c r="S101" s="23">
        <v>25</v>
      </c>
      <c r="T101" s="23">
        <f t="shared" si="26"/>
        <v>47</v>
      </c>
      <c r="U101" s="23">
        <f>5+18</f>
        <v>23</v>
      </c>
      <c r="V101" s="41">
        <f t="shared" si="24"/>
        <v>70</v>
      </c>
      <c r="W101" s="23">
        <f>30+60</f>
        <v>90</v>
      </c>
      <c r="X101" s="41">
        <f t="shared" si="25"/>
        <v>467.32799999999997</v>
      </c>
      <c r="Y101" s="22">
        <v>9600</v>
      </c>
      <c r="Z101" s="21" t="s">
        <v>84</v>
      </c>
      <c r="AA101" s="20" t="s">
        <v>722</v>
      </c>
      <c r="AB101" s="20" t="s">
        <v>460</v>
      </c>
      <c r="AC101" s="20" t="s">
        <v>49</v>
      </c>
      <c r="AD101" s="20" t="s">
        <v>168</v>
      </c>
    </row>
    <row r="102" spans="1:30" ht="63" hidden="1" x14ac:dyDescent="0.2">
      <c r="A102" s="88"/>
      <c r="B102" s="27" t="s">
        <v>461</v>
      </c>
      <c r="C102" s="20" t="s">
        <v>462</v>
      </c>
      <c r="D102" s="21" t="s">
        <v>463</v>
      </c>
      <c r="E102" s="21" t="s">
        <v>74</v>
      </c>
      <c r="F102" s="23">
        <v>0</v>
      </c>
      <c r="G102" s="23">
        <v>0</v>
      </c>
      <c r="H102" s="21" t="s">
        <v>261</v>
      </c>
      <c r="I102" s="23">
        <v>0</v>
      </c>
      <c r="J102" s="23">
        <v>0</v>
      </c>
      <c r="K102" s="23">
        <v>0</v>
      </c>
      <c r="L102" s="23">
        <v>0</v>
      </c>
      <c r="M102" s="23">
        <v>0</v>
      </c>
      <c r="N102" s="23">
        <f t="shared" si="37"/>
        <v>0</v>
      </c>
      <c r="O102" s="23">
        <v>0</v>
      </c>
      <c r="P102" s="23">
        <v>0</v>
      </c>
      <c r="Q102" s="23">
        <v>0</v>
      </c>
      <c r="R102" s="23">
        <v>0</v>
      </c>
      <c r="S102" s="23">
        <v>0</v>
      </c>
      <c r="T102" s="23">
        <f t="shared" si="26"/>
        <v>0</v>
      </c>
      <c r="U102" s="23">
        <v>0</v>
      </c>
      <c r="V102" s="41">
        <f t="shared" si="24"/>
        <v>0</v>
      </c>
      <c r="W102" s="23">
        <v>0</v>
      </c>
      <c r="X102" s="41">
        <f t="shared" si="25"/>
        <v>0</v>
      </c>
      <c r="Y102" s="22">
        <v>240</v>
      </c>
      <c r="Z102" s="21" t="s">
        <v>0</v>
      </c>
      <c r="AA102" s="20" t="s">
        <v>464</v>
      </c>
      <c r="AB102" s="20" t="s">
        <v>465</v>
      </c>
      <c r="AC102" s="20" t="s">
        <v>415</v>
      </c>
      <c r="AD102" s="20" t="s">
        <v>466</v>
      </c>
    </row>
    <row r="103" spans="1:30" ht="30" customHeight="1" x14ac:dyDescent="0.2">
      <c r="A103" s="88"/>
      <c r="B103" s="94" t="s">
        <v>213</v>
      </c>
      <c r="C103" s="94"/>
      <c r="D103" s="7" t="s">
        <v>212</v>
      </c>
      <c r="E103" s="7" t="s">
        <v>47</v>
      </c>
      <c r="F103" s="43">
        <f>SUM(F104:F105)</f>
        <v>9.5589999999999993</v>
      </c>
      <c r="G103" s="43">
        <f>SUM(G104:G105)</f>
        <v>0</v>
      </c>
      <c r="H103" s="7" t="s">
        <v>47</v>
      </c>
      <c r="I103" s="43">
        <f>SUM(I104:I105)</f>
        <v>3.05</v>
      </c>
      <c r="J103" s="43">
        <f t="shared" ref="J103:L103" si="39">SUM(J104:J105)</f>
        <v>0</v>
      </c>
      <c r="K103" s="43">
        <f t="shared" si="39"/>
        <v>0</v>
      </c>
      <c r="L103" s="43">
        <f t="shared" si="39"/>
        <v>0</v>
      </c>
      <c r="M103" s="43">
        <f>SUM(M104:M105)</f>
        <v>0</v>
      </c>
      <c r="N103" s="43">
        <f t="shared" si="37"/>
        <v>3.05</v>
      </c>
      <c r="O103" s="43">
        <f>SUM(O104:O105)</f>
        <v>0</v>
      </c>
      <c r="P103" s="43">
        <f t="shared" ref="P103:R103" si="40">SUM(P104:P105)</f>
        <v>0</v>
      </c>
      <c r="Q103" s="43">
        <f t="shared" si="40"/>
        <v>0</v>
      </c>
      <c r="R103" s="43">
        <f t="shared" si="40"/>
        <v>0</v>
      </c>
      <c r="S103" s="43">
        <f>SUM(S104:S105)</f>
        <v>0</v>
      </c>
      <c r="T103" s="47">
        <f t="shared" si="26"/>
        <v>0</v>
      </c>
      <c r="U103" s="43">
        <f>SUM(U104:U105)</f>
        <v>0</v>
      </c>
      <c r="V103" s="58">
        <f t="shared" si="24"/>
        <v>3.05</v>
      </c>
      <c r="W103" s="43">
        <f>SUM(W104:W105)</f>
        <v>0</v>
      </c>
      <c r="X103" s="58">
        <f t="shared" si="25"/>
        <v>12.608999999999998</v>
      </c>
      <c r="Y103" s="1" t="s">
        <v>47</v>
      </c>
      <c r="Z103" s="7" t="s">
        <v>47</v>
      </c>
      <c r="AA103" s="7" t="s">
        <v>47</v>
      </c>
      <c r="AB103" s="7" t="s">
        <v>47</v>
      </c>
      <c r="AC103" s="7" t="s">
        <v>47</v>
      </c>
      <c r="AD103" s="7" t="s">
        <v>47</v>
      </c>
    </row>
    <row r="104" spans="1:30" ht="63" x14ac:dyDescent="0.2">
      <c r="A104" s="88"/>
      <c r="B104" s="27" t="s">
        <v>467</v>
      </c>
      <c r="C104" s="20" t="s">
        <v>77</v>
      </c>
      <c r="D104" s="21" t="s">
        <v>130</v>
      </c>
      <c r="E104" s="21" t="s">
        <v>0</v>
      </c>
      <c r="F104" s="23">
        <v>9.5589999999999993</v>
      </c>
      <c r="G104" s="23">
        <v>0</v>
      </c>
      <c r="H104" s="21" t="s">
        <v>261</v>
      </c>
      <c r="I104" s="23">
        <v>3.05</v>
      </c>
      <c r="J104" s="23">
        <v>0</v>
      </c>
      <c r="K104" s="23">
        <v>0</v>
      </c>
      <c r="L104" s="23">
        <v>0</v>
      </c>
      <c r="M104" s="23">
        <v>0</v>
      </c>
      <c r="N104" s="23">
        <f t="shared" si="37"/>
        <v>3.05</v>
      </c>
      <c r="O104" s="23">
        <v>0</v>
      </c>
      <c r="P104" s="23">
        <v>0</v>
      </c>
      <c r="Q104" s="23">
        <v>0</v>
      </c>
      <c r="R104" s="23">
        <v>0</v>
      </c>
      <c r="S104" s="23">
        <v>0</v>
      </c>
      <c r="T104" s="23">
        <f t="shared" si="26"/>
        <v>0</v>
      </c>
      <c r="U104" s="23">
        <v>0</v>
      </c>
      <c r="V104" s="41">
        <f t="shared" si="24"/>
        <v>3.05</v>
      </c>
      <c r="W104" s="23">
        <v>0</v>
      </c>
      <c r="X104" s="41">
        <f t="shared" si="25"/>
        <v>12.608999999999998</v>
      </c>
      <c r="Y104" s="22">
        <v>1200</v>
      </c>
      <c r="Z104" s="21" t="s">
        <v>0</v>
      </c>
      <c r="AA104" s="20" t="s">
        <v>744</v>
      </c>
      <c r="AB104" s="20" t="s">
        <v>47</v>
      </c>
      <c r="AC104" s="20" t="s">
        <v>415</v>
      </c>
      <c r="AD104" s="20" t="s">
        <v>94</v>
      </c>
    </row>
    <row r="105" spans="1:30" ht="31.5" hidden="1" x14ac:dyDescent="0.2">
      <c r="A105" s="88"/>
      <c r="B105" s="27" t="s">
        <v>468</v>
      </c>
      <c r="C105" s="20" t="s">
        <v>469</v>
      </c>
      <c r="D105" s="21" t="s">
        <v>632</v>
      </c>
      <c r="E105" s="21" t="s">
        <v>74</v>
      </c>
      <c r="F105" s="23">
        <v>0</v>
      </c>
      <c r="G105" s="23">
        <v>0</v>
      </c>
      <c r="H105" s="21" t="s">
        <v>286</v>
      </c>
      <c r="I105" s="23">
        <v>0</v>
      </c>
      <c r="J105" s="23">
        <v>0</v>
      </c>
      <c r="K105" s="23">
        <v>0</v>
      </c>
      <c r="L105" s="23">
        <v>0</v>
      </c>
      <c r="M105" s="23">
        <v>0</v>
      </c>
      <c r="N105" s="23">
        <f t="shared" si="37"/>
        <v>0</v>
      </c>
      <c r="O105" s="23">
        <v>0</v>
      </c>
      <c r="P105" s="23">
        <v>0</v>
      </c>
      <c r="Q105" s="23">
        <v>0</v>
      </c>
      <c r="R105" s="23">
        <v>0</v>
      </c>
      <c r="S105" s="23">
        <v>0</v>
      </c>
      <c r="T105" s="23">
        <f t="shared" si="26"/>
        <v>0</v>
      </c>
      <c r="U105" s="23">
        <v>0</v>
      </c>
      <c r="V105" s="41">
        <f t="shared" si="24"/>
        <v>0</v>
      </c>
      <c r="W105" s="23">
        <v>0</v>
      </c>
      <c r="X105" s="41">
        <f t="shared" si="25"/>
        <v>0</v>
      </c>
      <c r="Y105" s="23" t="s">
        <v>47</v>
      </c>
      <c r="Z105" s="21" t="s">
        <v>47</v>
      </c>
      <c r="AA105" s="20" t="s">
        <v>470</v>
      </c>
      <c r="AB105" s="20" t="s">
        <v>471</v>
      </c>
      <c r="AC105" s="20" t="s">
        <v>257</v>
      </c>
      <c r="AD105" s="20" t="s">
        <v>93</v>
      </c>
    </row>
    <row r="106" spans="1:30" ht="30" customHeight="1" x14ac:dyDescent="0.2">
      <c r="A106" s="100"/>
      <c r="B106" s="111" t="s">
        <v>215</v>
      </c>
      <c r="C106" s="111"/>
      <c r="D106" s="14" t="s">
        <v>214</v>
      </c>
      <c r="E106" s="14" t="s">
        <v>47</v>
      </c>
      <c r="F106" s="46">
        <f>F107+F115+F119+F122+F124</f>
        <v>1360.6399999999999</v>
      </c>
      <c r="G106" s="46">
        <f>G107+G115+G119+G122+G124</f>
        <v>2609.2837</v>
      </c>
      <c r="H106" s="14" t="s">
        <v>47</v>
      </c>
      <c r="I106" s="46">
        <f>I107+I115+I119+I122+I124</f>
        <v>707.52530000000002</v>
      </c>
      <c r="J106" s="46">
        <f t="shared" ref="J106:M106" si="41">J107+J115+J119+J122+J124</f>
        <v>0</v>
      </c>
      <c r="K106" s="46">
        <f t="shared" si="41"/>
        <v>201.5059</v>
      </c>
      <c r="L106" s="46">
        <f t="shared" si="41"/>
        <v>0</v>
      </c>
      <c r="M106" s="46">
        <f t="shared" si="41"/>
        <v>3527.6401000000001</v>
      </c>
      <c r="N106" s="46">
        <f t="shared" si="37"/>
        <v>4436.6713</v>
      </c>
      <c r="O106" s="46">
        <f>O107+O115+O119+O122+O124</f>
        <v>150</v>
      </c>
      <c r="P106" s="46">
        <f t="shared" ref="P106:S106" si="42">P107+P115+P119+P122+P124</f>
        <v>0</v>
      </c>
      <c r="Q106" s="46">
        <f t="shared" si="42"/>
        <v>60</v>
      </c>
      <c r="R106" s="46">
        <f t="shared" si="42"/>
        <v>0</v>
      </c>
      <c r="S106" s="46">
        <f t="shared" si="42"/>
        <v>1786.5</v>
      </c>
      <c r="T106" s="45">
        <f t="shared" si="26"/>
        <v>1996.5</v>
      </c>
      <c r="U106" s="46">
        <f>U107+U115+U119+U122+U124</f>
        <v>7492.36</v>
      </c>
      <c r="V106" s="60">
        <f t="shared" si="24"/>
        <v>13925.531299999999</v>
      </c>
      <c r="W106" s="46">
        <f>W107+W115+W119+W122+W124</f>
        <v>1949.43</v>
      </c>
      <c r="X106" s="60">
        <f t="shared" si="25"/>
        <v>19844.884999999998</v>
      </c>
      <c r="Y106" s="13" t="s">
        <v>47</v>
      </c>
      <c r="Z106" s="14" t="s">
        <v>47</v>
      </c>
      <c r="AA106" s="14" t="s">
        <v>47</v>
      </c>
      <c r="AB106" s="14" t="s">
        <v>47</v>
      </c>
      <c r="AC106" s="14" t="s">
        <v>47</v>
      </c>
      <c r="AD106" s="14" t="s">
        <v>47</v>
      </c>
    </row>
    <row r="107" spans="1:30" ht="30" customHeight="1" x14ac:dyDescent="0.2">
      <c r="A107" s="100"/>
      <c r="B107" s="94" t="s">
        <v>217</v>
      </c>
      <c r="C107" s="94"/>
      <c r="D107" s="7" t="s">
        <v>216</v>
      </c>
      <c r="E107" s="7" t="s">
        <v>47</v>
      </c>
      <c r="F107" s="43">
        <f>SUM(F108:F114)</f>
        <v>535.63</v>
      </c>
      <c r="G107" s="43">
        <f>SUM(G108:G114)</f>
        <v>2305.33</v>
      </c>
      <c r="H107" s="7" t="s">
        <v>47</v>
      </c>
      <c r="I107" s="43">
        <f>SUM(I108:I114)</f>
        <v>459.37630000000001</v>
      </c>
      <c r="J107" s="43">
        <f t="shared" ref="J107:L107" si="43">SUM(J108:J114)</f>
        <v>0</v>
      </c>
      <c r="K107" s="43">
        <f t="shared" si="43"/>
        <v>0</v>
      </c>
      <c r="L107" s="43">
        <f t="shared" si="43"/>
        <v>0</v>
      </c>
      <c r="M107" s="43">
        <f>SUM(M108:M114)</f>
        <v>3092</v>
      </c>
      <c r="N107" s="43">
        <f t="shared" si="37"/>
        <v>3551.3762999999999</v>
      </c>
      <c r="O107" s="43">
        <f>SUM(O108:O114)</f>
        <v>0</v>
      </c>
      <c r="P107" s="43">
        <f t="shared" ref="P107:R107" si="44">SUM(P108:P114)</f>
        <v>0</v>
      </c>
      <c r="Q107" s="43">
        <f t="shared" si="44"/>
        <v>0</v>
      </c>
      <c r="R107" s="43">
        <f t="shared" si="44"/>
        <v>0</v>
      </c>
      <c r="S107" s="43">
        <f>SUM(S108:S114)</f>
        <v>0</v>
      </c>
      <c r="T107" s="47">
        <f t="shared" si="26"/>
        <v>0</v>
      </c>
      <c r="U107" s="43">
        <f>SUM(U108:U114)</f>
        <v>7085.54</v>
      </c>
      <c r="V107" s="58">
        <f t="shared" si="24"/>
        <v>10636.916300000001</v>
      </c>
      <c r="W107" s="43">
        <f>SUM(W108:W114)</f>
        <v>0</v>
      </c>
      <c r="X107" s="58">
        <f t="shared" si="25"/>
        <v>13477.8763</v>
      </c>
      <c r="Y107" s="1" t="s">
        <v>47</v>
      </c>
      <c r="Z107" s="7" t="s">
        <v>47</v>
      </c>
      <c r="AA107" s="7" t="s">
        <v>47</v>
      </c>
      <c r="AB107" s="7" t="s">
        <v>47</v>
      </c>
      <c r="AC107" s="7" t="s">
        <v>47</v>
      </c>
      <c r="AD107" s="7" t="s">
        <v>47</v>
      </c>
    </row>
    <row r="108" spans="1:30" ht="84" x14ac:dyDescent="0.2">
      <c r="A108" s="100"/>
      <c r="B108" s="28" t="s">
        <v>472</v>
      </c>
      <c r="C108" s="20" t="s">
        <v>25</v>
      </c>
      <c r="D108" s="21" t="s">
        <v>473</v>
      </c>
      <c r="E108" s="21" t="s">
        <v>0</v>
      </c>
      <c r="F108" s="23">
        <v>52.18</v>
      </c>
      <c r="G108" s="23">
        <v>1108.0999999999999</v>
      </c>
      <c r="H108" s="21" t="s">
        <v>46</v>
      </c>
      <c r="I108" s="23">
        <v>79.134</v>
      </c>
      <c r="J108" s="23">
        <v>0</v>
      </c>
      <c r="K108" s="23">
        <v>0</v>
      </c>
      <c r="L108" s="23">
        <v>0</v>
      </c>
      <c r="M108" s="23">
        <v>0</v>
      </c>
      <c r="N108" s="23">
        <f t="shared" si="37"/>
        <v>79.134</v>
      </c>
      <c r="O108" s="23">
        <v>0</v>
      </c>
      <c r="P108" s="23">
        <v>0</v>
      </c>
      <c r="Q108" s="23">
        <v>0</v>
      </c>
      <c r="R108" s="23">
        <v>0</v>
      </c>
      <c r="S108" s="23">
        <v>0</v>
      </c>
      <c r="T108" s="23">
        <f t="shared" si="26"/>
        <v>0</v>
      </c>
      <c r="U108" s="23">
        <v>0</v>
      </c>
      <c r="V108" s="41">
        <f t="shared" si="24"/>
        <v>79.134</v>
      </c>
      <c r="W108" s="23">
        <v>0</v>
      </c>
      <c r="X108" s="41">
        <f t="shared" si="25"/>
        <v>1239.414</v>
      </c>
      <c r="Y108" s="22">
        <f>X108</f>
        <v>1239.414</v>
      </c>
      <c r="Z108" s="21" t="s">
        <v>0</v>
      </c>
      <c r="AA108" s="20" t="s">
        <v>745</v>
      </c>
      <c r="AB108" s="20" t="s">
        <v>23</v>
      </c>
      <c r="AC108" s="20" t="s">
        <v>49</v>
      </c>
      <c r="AD108" s="20" t="s">
        <v>474</v>
      </c>
    </row>
    <row r="109" spans="1:30" ht="52.5" x14ac:dyDescent="0.2">
      <c r="A109" s="100"/>
      <c r="B109" s="28" t="s">
        <v>475</v>
      </c>
      <c r="C109" s="20" t="s">
        <v>24</v>
      </c>
      <c r="D109" s="21" t="s">
        <v>473</v>
      </c>
      <c r="E109" s="21" t="s">
        <v>0</v>
      </c>
      <c r="F109" s="23">
        <v>22.45</v>
      </c>
      <c r="G109" s="23">
        <v>1130.23</v>
      </c>
      <c r="H109" s="21" t="s">
        <v>46</v>
      </c>
      <c r="I109" s="23">
        <v>51.002000000000002</v>
      </c>
      <c r="J109" s="23">
        <v>0</v>
      </c>
      <c r="K109" s="23">
        <v>0</v>
      </c>
      <c r="L109" s="23">
        <v>0</v>
      </c>
      <c r="M109" s="23">
        <v>0</v>
      </c>
      <c r="N109" s="23">
        <f t="shared" ref="N109:N114" si="45">SUM(I109:M109)</f>
        <v>51.002000000000002</v>
      </c>
      <c r="O109" s="23">
        <v>0</v>
      </c>
      <c r="P109" s="23">
        <v>0</v>
      </c>
      <c r="Q109" s="23">
        <v>0</v>
      </c>
      <c r="R109" s="23">
        <v>0</v>
      </c>
      <c r="S109" s="23">
        <v>0</v>
      </c>
      <c r="T109" s="23">
        <f t="shared" si="26"/>
        <v>0</v>
      </c>
      <c r="U109" s="23">
        <v>0</v>
      </c>
      <c r="V109" s="41">
        <f t="shared" si="24"/>
        <v>51.002000000000002</v>
      </c>
      <c r="W109" s="23">
        <v>0</v>
      </c>
      <c r="X109" s="41">
        <f t="shared" si="25"/>
        <v>1203.682</v>
      </c>
      <c r="Y109" s="22">
        <f>X109</f>
        <v>1203.682</v>
      </c>
      <c r="Z109" s="21" t="s">
        <v>0</v>
      </c>
      <c r="AA109" s="20" t="s">
        <v>746</v>
      </c>
      <c r="AB109" s="20" t="s">
        <v>476</v>
      </c>
      <c r="AC109" s="20" t="s">
        <v>49</v>
      </c>
      <c r="AD109" s="20" t="s">
        <v>474</v>
      </c>
    </row>
    <row r="110" spans="1:30" ht="73.5" x14ac:dyDescent="0.2">
      <c r="A110" s="100"/>
      <c r="B110" s="28" t="s">
        <v>477</v>
      </c>
      <c r="C110" s="20" t="s">
        <v>478</v>
      </c>
      <c r="D110" s="21" t="s">
        <v>60</v>
      </c>
      <c r="E110" s="21" t="s">
        <v>0</v>
      </c>
      <c r="F110" s="23">
        <v>89</v>
      </c>
      <c r="G110" s="23">
        <v>67</v>
      </c>
      <c r="H110" s="21" t="s">
        <v>46</v>
      </c>
      <c r="I110" s="23">
        <v>21.779299999999999</v>
      </c>
      <c r="J110" s="23">
        <v>0</v>
      </c>
      <c r="K110" s="23">
        <v>0</v>
      </c>
      <c r="L110" s="23">
        <v>0</v>
      </c>
      <c r="M110" s="23">
        <f>2729+344+19</f>
        <v>3092</v>
      </c>
      <c r="N110" s="23">
        <f t="shared" si="45"/>
        <v>3113.7793000000001</v>
      </c>
      <c r="O110" s="23">
        <v>0</v>
      </c>
      <c r="P110" s="23">
        <v>0</v>
      </c>
      <c r="Q110" s="23">
        <v>0</v>
      </c>
      <c r="R110" s="23">
        <v>0</v>
      </c>
      <c r="S110" s="23">
        <v>0</v>
      </c>
      <c r="T110" s="23">
        <f t="shared" si="26"/>
        <v>0</v>
      </c>
      <c r="U110" s="23">
        <v>0</v>
      </c>
      <c r="V110" s="41">
        <f t="shared" si="24"/>
        <v>3113.7793000000001</v>
      </c>
      <c r="W110" s="23">
        <v>0</v>
      </c>
      <c r="X110" s="41">
        <f t="shared" si="25"/>
        <v>3269.7793000000001</v>
      </c>
      <c r="Y110" s="22">
        <f>X110</f>
        <v>3269.7793000000001</v>
      </c>
      <c r="Z110" s="21" t="s">
        <v>74</v>
      </c>
      <c r="AA110" s="20" t="s">
        <v>747</v>
      </c>
      <c r="AB110" s="20" t="s">
        <v>479</v>
      </c>
      <c r="AC110" s="20" t="s">
        <v>63</v>
      </c>
      <c r="AD110" s="20" t="s">
        <v>139</v>
      </c>
    </row>
    <row r="111" spans="1:30" ht="53.25" x14ac:dyDescent="0.2">
      <c r="A111" s="100"/>
      <c r="B111" s="28" t="s">
        <v>480</v>
      </c>
      <c r="C111" s="20" t="s">
        <v>481</v>
      </c>
      <c r="D111" s="21" t="s">
        <v>60</v>
      </c>
      <c r="E111" s="21" t="s">
        <v>0</v>
      </c>
      <c r="F111" s="23">
        <v>27</v>
      </c>
      <c r="G111" s="23">
        <v>0</v>
      </c>
      <c r="H111" s="21" t="s">
        <v>261</v>
      </c>
      <c r="I111" s="23">
        <v>307.46100000000001</v>
      </c>
      <c r="J111" s="23">
        <v>0</v>
      </c>
      <c r="K111" s="23">
        <v>0</v>
      </c>
      <c r="L111" s="23">
        <v>0</v>
      </c>
      <c r="M111" s="23">
        <v>0</v>
      </c>
      <c r="N111" s="23">
        <f t="shared" si="45"/>
        <v>307.46100000000001</v>
      </c>
      <c r="O111" s="23">
        <v>0</v>
      </c>
      <c r="P111" s="23">
        <v>0</v>
      </c>
      <c r="Q111" s="23">
        <v>0</v>
      </c>
      <c r="R111" s="23">
        <v>0</v>
      </c>
      <c r="S111" s="23">
        <v>0</v>
      </c>
      <c r="T111" s="23">
        <f t="shared" si="26"/>
        <v>0</v>
      </c>
      <c r="U111" s="23">
        <v>7085.54</v>
      </c>
      <c r="V111" s="41">
        <f t="shared" si="24"/>
        <v>7393.0010000000002</v>
      </c>
      <c r="W111" s="23">
        <v>0</v>
      </c>
      <c r="X111" s="41">
        <f t="shared" si="25"/>
        <v>7420.0010000000002</v>
      </c>
      <c r="Y111" s="22">
        <v>7420</v>
      </c>
      <c r="Z111" s="21" t="s">
        <v>0</v>
      </c>
      <c r="AA111" s="20" t="s">
        <v>633</v>
      </c>
      <c r="AB111" s="20" t="s">
        <v>482</v>
      </c>
      <c r="AC111" s="20" t="s">
        <v>63</v>
      </c>
      <c r="AD111" s="20" t="s">
        <v>139</v>
      </c>
    </row>
    <row r="112" spans="1:30" ht="84" x14ac:dyDescent="0.2">
      <c r="A112" s="100"/>
      <c r="B112" s="28" t="s">
        <v>483</v>
      </c>
      <c r="C112" s="20" t="s">
        <v>484</v>
      </c>
      <c r="D112" s="21" t="s">
        <v>60</v>
      </c>
      <c r="E112" s="21" t="s">
        <v>0</v>
      </c>
      <c r="F112" s="23">
        <v>0</v>
      </c>
      <c r="G112" s="23">
        <v>0</v>
      </c>
      <c r="H112" s="21" t="s">
        <v>46</v>
      </c>
      <c r="I112" s="23">
        <v>0</v>
      </c>
      <c r="J112" s="23">
        <v>0</v>
      </c>
      <c r="K112" s="23">
        <v>0</v>
      </c>
      <c r="L112" s="23">
        <v>0</v>
      </c>
      <c r="M112" s="23">
        <v>0</v>
      </c>
      <c r="N112" s="23">
        <f t="shared" si="45"/>
        <v>0</v>
      </c>
      <c r="O112" s="23">
        <v>0</v>
      </c>
      <c r="P112" s="23">
        <v>0</v>
      </c>
      <c r="Q112" s="23">
        <v>0</v>
      </c>
      <c r="R112" s="23">
        <v>0</v>
      </c>
      <c r="S112" s="23">
        <v>0</v>
      </c>
      <c r="T112" s="23">
        <f t="shared" si="26"/>
        <v>0</v>
      </c>
      <c r="U112" s="23">
        <v>0</v>
      </c>
      <c r="V112" s="41">
        <f t="shared" si="24"/>
        <v>0</v>
      </c>
      <c r="W112" s="23">
        <v>0</v>
      </c>
      <c r="X112" s="41">
        <f t="shared" si="25"/>
        <v>0</v>
      </c>
      <c r="Y112" s="22">
        <v>282</v>
      </c>
      <c r="Z112" s="21" t="s">
        <v>0</v>
      </c>
      <c r="AA112" s="20" t="s">
        <v>485</v>
      </c>
      <c r="AB112" s="20" t="s">
        <v>47</v>
      </c>
      <c r="AC112" s="20" t="s">
        <v>63</v>
      </c>
      <c r="AD112" s="20" t="s">
        <v>139</v>
      </c>
    </row>
    <row r="113" spans="1:30" ht="63" hidden="1" x14ac:dyDescent="0.2">
      <c r="A113" s="100"/>
      <c r="B113" s="28" t="s">
        <v>486</v>
      </c>
      <c r="C113" s="20" t="s">
        <v>487</v>
      </c>
      <c r="D113" s="21" t="s">
        <v>60</v>
      </c>
      <c r="E113" s="21" t="s">
        <v>0</v>
      </c>
      <c r="F113" s="23">
        <v>0</v>
      </c>
      <c r="G113" s="23">
        <v>0</v>
      </c>
      <c r="H113" s="21" t="s">
        <v>261</v>
      </c>
      <c r="I113" s="23">
        <v>0</v>
      </c>
      <c r="J113" s="23">
        <v>0</v>
      </c>
      <c r="K113" s="23">
        <v>0</v>
      </c>
      <c r="L113" s="23">
        <v>0</v>
      </c>
      <c r="M113" s="23">
        <v>0</v>
      </c>
      <c r="N113" s="23">
        <f t="shared" si="45"/>
        <v>0</v>
      </c>
      <c r="O113" s="23">
        <v>0</v>
      </c>
      <c r="P113" s="23">
        <v>0</v>
      </c>
      <c r="Q113" s="23">
        <v>0</v>
      </c>
      <c r="R113" s="23">
        <v>0</v>
      </c>
      <c r="S113" s="23">
        <v>0</v>
      </c>
      <c r="T113" s="23">
        <f t="shared" si="26"/>
        <v>0</v>
      </c>
      <c r="U113" s="23">
        <v>0</v>
      </c>
      <c r="V113" s="41">
        <f t="shared" si="24"/>
        <v>0</v>
      </c>
      <c r="W113" s="23">
        <v>0</v>
      </c>
      <c r="X113" s="41">
        <f t="shared" si="25"/>
        <v>0</v>
      </c>
      <c r="Y113" s="22">
        <v>300</v>
      </c>
      <c r="Z113" s="21" t="s">
        <v>74</v>
      </c>
      <c r="AA113" s="20" t="s">
        <v>427</v>
      </c>
      <c r="AB113" s="20"/>
      <c r="AC113" s="20" t="s">
        <v>415</v>
      </c>
      <c r="AD113" s="20" t="s">
        <v>474</v>
      </c>
    </row>
    <row r="114" spans="1:30" ht="42" x14ac:dyDescent="0.2">
      <c r="A114" s="100"/>
      <c r="B114" s="29" t="s">
        <v>58</v>
      </c>
      <c r="C114" s="20" t="s">
        <v>59</v>
      </c>
      <c r="D114" s="21" t="s">
        <v>60</v>
      </c>
      <c r="E114" s="21" t="s">
        <v>0</v>
      </c>
      <c r="F114" s="23">
        <v>345</v>
      </c>
      <c r="G114" s="23">
        <v>0</v>
      </c>
      <c r="H114" s="21" t="s">
        <v>46</v>
      </c>
      <c r="I114" s="23">
        <v>0</v>
      </c>
      <c r="J114" s="23">
        <v>0</v>
      </c>
      <c r="K114" s="23">
        <v>0</v>
      </c>
      <c r="L114" s="23">
        <v>0</v>
      </c>
      <c r="M114" s="23">
        <v>0</v>
      </c>
      <c r="N114" s="23">
        <f t="shared" si="45"/>
        <v>0</v>
      </c>
      <c r="O114" s="23">
        <v>0</v>
      </c>
      <c r="P114" s="23">
        <v>0</v>
      </c>
      <c r="Q114" s="23">
        <v>0</v>
      </c>
      <c r="R114" s="23">
        <v>0</v>
      </c>
      <c r="S114" s="23">
        <v>0</v>
      </c>
      <c r="T114" s="23">
        <f t="shared" si="26"/>
        <v>0</v>
      </c>
      <c r="U114" s="23">
        <v>0</v>
      </c>
      <c r="V114" s="41">
        <f t="shared" si="24"/>
        <v>0</v>
      </c>
      <c r="W114" s="23">
        <v>0</v>
      </c>
      <c r="X114" s="41">
        <f t="shared" si="25"/>
        <v>345</v>
      </c>
      <c r="Y114" s="22">
        <v>3102</v>
      </c>
      <c r="Z114" s="21" t="s">
        <v>0</v>
      </c>
      <c r="AA114" s="20" t="s">
        <v>61</v>
      </c>
      <c r="AB114" s="20" t="s">
        <v>62</v>
      </c>
      <c r="AC114" s="20" t="s">
        <v>63</v>
      </c>
      <c r="AD114" s="20" t="s">
        <v>139</v>
      </c>
    </row>
    <row r="115" spans="1:30" ht="30" customHeight="1" x14ac:dyDescent="0.2">
      <c r="A115" s="100"/>
      <c r="B115" s="94" t="s">
        <v>219</v>
      </c>
      <c r="C115" s="94"/>
      <c r="D115" s="7" t="s">
        <v>218</v>
      </c>
      <c r="E115" s="7" t="s">
        <v>47</v>
      </c>
      <c r="F115" s="43">
        <f>SUM(F116:F118)</f>
        <v>825.01</v>
      </c>
      <c r="G115" s="43">
        <f>SUM(G116:G118)</f>
        <v>198.35570000000001</v>
      </c>
      <c r="H115" s="7" t="s">
        <v>47</v>
      </c>
      <c r="I115" s="43">
        <f>SUM(I116:I118)</f>
        <v>0</v>
      </c>
      <c r="J115" s="43">
        <f t="shared" ref="J115:L115" si="46">SUM(J116:J118)</f>
        <v>0</v>
      </c>
      <c r="K115" s="43">
        <f t="shared" si="46"/>
        <v>201.5059</v>
      </c>
      <c r="L115" s="43">
        <f t="shared" si="46"/>
        <v>0</v>
      </c>
      <c r="M115" s="43">
        <f>SUM(M116:M118)</f>
        <v>435.64010000000002</v>
      </c>
      <c r="N115" s="43">
        <f>SUM(I115:M115)</f>
        <v>637.14599999999996</v>
      </c>
      <c r="O115" s="43">
        <f>SUM(O116:O118)</f>
        <v>0</v>
      </c>
      <c r="P115" s="43">
        <f t="shared" ref="P115:R115" si="47">SUM(P116:P118)</f>
        <v>0</v>
      </c>
      <c r="Q115" s="43">
        <f t="shared" si="47"/>
        <v>60</v>
      </c>
      <c r="R115" s="43">
        <f t="shared" si="47"/>
        <v>0</v>
      </c>
      <c r="S115" s="43">
        <f>SUM(S116:S118)</f>
        <v>1786.5</v>
      </c>
      <c r="T115" s="47">
        <f t="shared" si="26"/>
        <v>1846.5</v>
      </c>
      <c r="U115" s="43">
        <f>SUM(U116:U118)</f>
        <v>240</v>
      </c>
      <c r="V115" s="58">
        <f t="shared" si="24"/>
        <v>2723.6459999999997</v>
      </c>
      <c r="W115" s="43">
        <f>SUM(W116:W118)</f>
        <v>1660</v>
      </c>
      <c r="X115" s="58">
        <f t="shared" si="25"/>
        <v>5407.0117</v>
      </c>
      <c r="Y115" s="1" t="s">
        <v>47</v>
      </c>
      <c r="Z115" s="7" t="s">
        <v>47</v>
      </c>
      <c r="AA115" s="7" t="s">
        <v>47</v>
      </c>
      <c r="AB115" s="7" t="s">
        <v>47</v>
      </c>
      <c r="AC115" s="7" t="s">
        <v>47</v>
      </c>
      <c r="AD115" s="7" t="s">
        <v>47</v>
      </c>
    </row>
    <row r="116" spans="1:30" ht="157.5" x14ac:dyDescent="0.2">
      <c r="A116" s="100"/>
      <c r="B116" s="28" t="s">
        <v>488</v>
      </c>
      <c r="C116" s="20" t="s">
        <v>647</v>
      </c>
      <c r="D116" s="21" t="s">
        <v>489</v>
      </c>
      <c r="E116" s="21" t="s">
        <v>0</v>
      </c>
      <c r="F116" s="23">
        <v>297</v>
      </c>
      <c r="G116" s="23">
        <v>0</v>
      </c>
      <c r="H116" s="21" t="s">
        <v>46</v>
      </c>
      <c r="I116" s="23">
        <v>0</v>
      </c>
      <c r="J116" s="23">
        <v>0</v>
      </c>
      <c r="K116" s="23">
        <v>0</v>
      </c>
      <c r="L116" s="23">
        <v>0</v>
      </c>
      <c r="M116" s="23">
        <v>86</v>
      </c>
      <c r="N116" s="23">
        <f>SUM(I116:M116)</f>
        <v>86</v>
      </c>
      <c r="O116" s="23">
        <v>0</v>
      </c>
      <c r="P116" s="23">
        <v>0</v>
      </c>
      <c r="Q116" s="23">
        <v>0</v>
      </c>
      <c r="R116" s="23">
        <v>0</v>
      </c>
      <c r="S116" s="23">
        <v>27</v>
      </c>
      <c r="T116" s="23">
        <f t="shared" si="26"/>
        <v>27</v>
      </c>
      <c r="U116" s="23">
        <v>0</v>
      </c>
      <c r="V116" s="41">
        <f t="shared" si="24"/>
        <v>113</v>
      </c>
      <c r="W116" s="23">
        <v>0</v>
      </c>
      <c r="X116" s="41">
        <f t="shared" si="25"/>
        <v>410</v>
      </c>
      <c r="Y116" s="22">
        <v>482</v>
      </c>
      <c r="Z116" s="21" t="s">
        <v>74</v>
      </c>
      <c r="AA116" s="20" t="s">
        <v>490</v>
      </c>
      <c r="AB116" s="20" t="s">
        <v>634</v>
      </c>
      <c r="AC116" s="20" t="s">
        <v>491</v>
      </c>
      <c r="AD116" s="20" t="s">
        <v>139</v>
      </c>
    </row>
    <row r="117" spans="1:30" ht="42" x14ac:dyDescent="0.2">
      <c r="A117" s="100"/>
      <c r="B117" s="28" t="s">
        <v>492</v>
      </c>
      <c r="C117" s="20" t="s">
        <v>493</v>
      </c>
      <c r="D117" s="21" t="s">
        <v>635</v>
      </c>
      <c r="E117" s="21" t="s">
        <v>0</v>
      </c>
      <c r="F117" s="23">
        <v>0</v>
      </c>
      <c r="G117" s="23">
        <v>0</v>
      </c>
      <c r="H117" s="21" t="s">
        <v>46</v>
      </c>
      <c r="I117" s="23">
        <v>0</v>
      </c>
      <c r="J117" s="23">
        <v>0</v>
      </c>
      <c r="K117" s="23">
        <v>0</v>
      </c>
      <c r="L117" s="23">
        <v>0</v>
      </c>
      <c r="M117" s="23">
        <v>0</v>
      </c>
      <c r="N117" s="23">
        <f t="shared" ref="N117:N118" si="48">SUM(I117:M117)</f>
        <v>0</v>
      </c>
      <c r="O117" s="23">
        <v>0</v>
      </c>
      <c r="P117" s="23">
        <v>0</v>
      </c>
      <c r="Q117" s="23">
        <v>0</v>
      </c>
      <c r="R117" s="23">
        <v>0</v>
      </c>
      <c r="S117" s="23">
        <v>0</v>
      </c>
      <c r="T117" s="23">
        <f t="shared" si="26"/>
        <v>0</v>
      </c>
      <c r="U117" s="23">
        <v>40</v>
      </c>
      <c r="V117" s="41">
        <f t="shared" si="24"/>
        <v>40</v>
      </c>
      <c r="W117" s="23">
        <v>1060</v>
      </c>
      <c r="X117" s="41">
        <f t="shared" si="25"/>
        <v>1100</v>
      </c>
      <c r="Y117" s="22">
        <v>1284</v>
      </c>
      <c r="Z117" s="21" t="s">
        <v>0</v>
      </c>
      <c r="AA117" s="20" t="s">
        <v>26</v>
      </c>
      <c r="AB117" s="20" t="s">
        <v>748</v>
      </c>
      <c r="AC117" s="20" t="s">
        <v>494</v>
      </c>
      <c r="AD117" s="20" t="s">
        <v>139</v>
      </c>
    </row>
    <row r="118" spans="1:30" ht="105" x14ac:dyDescent="0.2">
      <c r="A118" s="100"/>
      <c r="B118" s="28" t="s">
        <v>495</v>
      </c>
      <c r="C118" s="20" t="s">
        <v>27</v>
      </c>
      <c r="D118" s="21" t="s">
        <v>635</v>
      </c>
      <c r="E118" s="21" t="s">
        <v>0</v>
      </c>
      <c r="F118" s="23">
        <v>528.01</v>
      </c>
      <c r="G118" s="23">
        <f>24.5267+173.829</f>
        <v>198.35570000000001</v>
      </c>
      <c r="H118" s="21" t="s">
        <v>46</v>
      </c>
      <c r="I118" s="23">
        <v>0</v>
      </c>
      <c r="J118" s="23">
        <v>0</v>
      </c>
      <c r="K118" s="23">
        <f>48.3219+153.184</f>
        <v>201.5059</v>
      </c>
      <c r="L118" s="23">
        <v>0</v>
      </c>
      <c r="M118" s="23">
        <f>152.7511+196.889</f>
        <v>349.64010000000002</v>
      </c>
      <c r="N118" s="23">
        <f t="shared" si="48"/>
        <v>551.14599999999996</v>
      </c>
      <c r="O118" s="23">
        <v>0</v>
      </c>
      <c r="P118" s="23">
        <v>0</v>
      </c>
      <c r="Q118" s="23">
        <f>15+45</f>
        <v>60</v>
      </c>
      <c r="R118" s="23">
        <v>0</v>
      </c>
      <c r="S118" s="23">
        <f>1509+205.5+45</f>
        <v>1759.5</v>
      </c>
      <c r="T118" s="23">
        <f t="shared" si="26"/>
        <v>1819.5</v>
      </c>
      <c r="U118" s="23">
        <v>200</v>
      </c>
      <c r="V118" s="41">
        <f t="shared" si="24"/>
        <v>2570.6459999999997</v>
      </c>
      <c r="W118" s="23">
        <v>600</v>
      </c>
      <c r="X118" s="41">
        <f t="shared" si="25"/>
        <v>3897.0117</v>
      </c>
      <c r="Y118" s="22">
        <v>454.8</v>
      </c>
      <c r="Z118" s="21"/>
      <c r="AA118" s="20" t="s">
        <v>749</v>
      </c>
      <c r="AB118" s="20" t="s">
        <v>750</v>
      </c>
      <c r="AC118" s="20" t="s">
        <v>494</v>
      </c>
      <c r="AD118" s="20" t="s">
        <v>139</v>
      </c>
    </row>
    <row r="119" spans="1:30" ht="30" customHeight="1" x14ac:dyDescent="0.2">
      <c r="A119" s="100"/>
      <c r="B119" s="94" t="s">
        <v>221</v>
      </c>
      <c r="C119" s="94"/>
      <c r="D119" s="7" t="s">
        <v>220</v>
      </c>
      <c r="E119" s="7" t="s">
        <v>47</v>
      </c>
      <c r="F119" s="43">
        <f>SUM(F120:F121)</f>
        <v>0</v>
      </c>
      <c r="G119" s="43">
        <f>SUM(G120:G121)</f>
        <v>0</v>
      </c>
      <c r="H119" s="7" t="s">
        <v>47</v>
      </c>
      <c r="I119" s="43">
        <f>SUM(I120:I121)</f>
        <v>0</v>
      </c>
      <c r="J119" s="43">
        <f t="shared" ref="J119:L119" si="49">SUM(J120:J121)</f>
        <v>0</v>
      </c>
      <c r="K119" s="43">
        <f t="shared" si="49"/>
        <v>0</v>
      </c>
      <c r="L119" s="43">
        <f t="shared" si="49"/>
        <v>0</v>
      </c>
      <c r="M119" s="43">
        <f>SUM(M120:M121)</f>
        <v>0</v>
      </c>
      <c r="N119" s="43">
        <f>SUM(I119:M119)</f>
        <v>0</v>
      </c>
      <c r="O119" s="43">
        <f>SUM(O120:O121)</f>
        <v>0</v>
      </c>
      <c r="P119" s="43">
        <f t="shared" ref="P119:R119" si="50">SUM(P120:P121)</f>
        <v>0</v>
      </c>
      <c r="Q119" s="43">
        <f t="shared" si="50"/>
        <v>0</v>
      </c>
      <c r="R119" s="43">
        <f t="shared" si="50"/>
        <v>0</v>
      </c>
      <c r="S119" s="43">
        <f>SUM(S120:S121)</f>
        <v>0</v>
      </c>
      <c r="T119" s="47">
        <f t="shared" si="26"/>
        <v>0</v>
      </c>
      <c r="U119" s="43">
        <f>SUM(U120:U121)</f>
        <v>0</v>
      </c>
      <c r="V119" s="58">
        <f t="shared" si="24"/>
        <v>0</v>
      </c>
      <c r="W119" s="43">
        <f>SUM(W120:W121)</f>
        <v>0</v>
      </c>
      <c r="X119" s="58">
        <f t="shared" si="25"/>
        <v>0</v>
      </c>
      <c r="Y119" s="1" t="s">
        <v>47</v>
      </c>
      <c r="Z119" s="7" t="s">
        <v>47</v>
      </c>
      <c r="AA119" s="7" t="s">
        <v>47</v>
      </c>
      <c r="AB119" s="7" t="s">
        <v>47</v>
      </c>
      <c r="AC119" s="7" t="s">
        <v>47</v>
      </c>
      <c r="AD119" s="7" t="s">
        <v>47</v>
      </c>
    </row>
    <row r="120" spans="1:30" ht="52.5" hidden="1" x14ac:dyDescent="0.2">
      <c r="A120" s="100"/>
      <c r="B120" s="28" t="s">
        <v>496</v>
      </c>
      <c r="C120" s="20" t="s">
        <v>497</v>
      </c>
      <c r="D120" s="21" t="s">
        <v>131</v>
      </c>
      <c r="E120" s="21" t="s">
        <v>74</v>
      </c>
      <c r="F120" s="23">
        <v>0</v>
      </c>
      <c r="G120" s="23">
        <v>0</v>
      </c>
      <c r="H120" s="21" t="s">
        <v>261</v>
      </c>
      <c r="I120" s="23">
        <v>0</v>
      </c>
      <c r="J120" s="23">
        <v>0</v>
      </c>
      <c r="K120" s="23">
        <v>0</v>
      </c>
      <c r="L120" s="23">
        <v>0</v>
      </c>
      <c r="M120" s="23">
        <v>0</v>
      </c>
      <c r="N120" s="23">
        <f>SUM(I120:M120)</f>
        <v>0</v>
      </c>
      <c r="O120" s="23">
        <v>0</v>
      </c>
      <c r="P120" s="23">
        <v>0</v>
      </c>
      <c r="Q120" s="23">
        <v>0</v>
      </c>
      <c r="R120" s="23">
        <v>0</v>
      </c>
      <c r="S120" s="23">
        <v>0</v>
      </c>
      <c r="T120" s="23">
        <f t="shared" si="26"/>
        <v>0</v>
      </c>
      <c r="U120" s="23">
        <v>0</v>
      </c>
      <c r="V120" s="41">
        <f t="shared" si="24"/>
        <v>0</v>
      </c>
      <c r="W120" s="23">
        <v>0</v>
      </c>
      <c r="X120" s="41">
        <f t="shared" si="25"/>
        <v>0</v>
      </c>
      <c r="Y120" s="22">
        <v>5040</v>
      </c>
      <c r="Z120" s="21" t="s">
        <v>74</v>
      </c>
      <c r="AA120" s="20" t="s">
        <v>498</v>
      </c>
      <c r="AB120" s="20" t="s">
        <v>28</v>
      </c>
      <c r="AC120" s="20" t="s">
        <v>49</v>
      </c>
      <c r="AD120" s="20" t="s">
        <v>169</v>
      </c>
    </row>
    <row r="121" spans="1:30" ht="52.5" hidden="1" x14ac:dyDescent="0.2">
      <c r="A121" s="100"/>
      <c r="B121" s="28" t="s">
        <v>499</v>
      </c>
      <c r="C121" s="20" t="s">
        <v>30</v>
      </c>
      <c r="D121" s="21" t="s">
        <v>636</v>
      </c>
      <c r="E121" s="21" t="s">
        <v>0</v>
      </c>
      <c r="F121" s="23">
        <v>0</v>
      </c>
      <c r="G121" s="23">
        <v>0</v>
      </c>
      <c r="H121" s="21" t="s">
        <v>261</v>
      </c>
      <c r="I121" s="23">
        <v>0</v>
      </c>
      <c r="J121" s="23">
        <v>0</v>
      </c>
      <c r="K121" s="23">
        <v>0</v>
      </c>
      <c r="L121" s="23">
        <v>0</v>
      </c>
      <c r="M121" s="23">
        <v>0</v>
      </c>
      <c r="N121" s="23">
        <f>SUM(I121:M121)</f>
        <v>0</v>
      </c>
      <c r="O121" s="23">
        <v>0</v>
      </c>
      <c r="P121" s="23">
        <v>0</v>
      </c>
      <c r="Q121" s="23">
        <v>0</v>
      </c>
      <c r="R121" s="23">
        <v>0</v>
      </c>
      <c r="S121" s="23">
        <v>0</v>
      </c>
      <c r="T121" s="23">
        <f t="shared" si="26"/>
        <v>0</v>
      </c>
      <c r="U121" s="23">
        <v>0</v>
      </c>
      <c r="V121" s="41">
        <f t="shared" si="24"/>
        <v>0</v>
      </c>
      <c r="W121" s="23">
        <v>0</v>
      </c>
      <c r="X121" s="41">
        <f t="shared" si="25"/>
        <v>0</v>
      </c>
      <c r="Y121" s="22">
        <v>480</v>
      </c>
      <c r="Z121" s="21" t="s">
        <v>74</v>
      </c>
      <c r="AA121" s="20" t="s">
        <v>500</v>
      </c>
      <c r="AB121" s="20" t="s">
        <v>29</v>
      </c>
      <c r="AC121" s="20" t="s">
        <v>1</v>
      </c>
      <c r="AD121" s="20" t="s">
        <v>501</v>
      </c>
    </row>
    <row r="122" spans="1:30" ht="30" customHeight="1" x14ac:dyDescent="0.2">
      <c r="A122" s="100"/>
      <c r="B122" s="94" t="s">
        <v>223</v>
      </c>
      <c r="C122" s="94"/>
      <c r="D122" s="7" t="s">
        <v>222</v>
      </c>
      <c r="E122" s="7" t="s">
        <v>47</v>
      </c>
      <c r="F122" s="43">
        <f>SUM(F123)</f>
        <v>0</v>
      </c>
      <c r="G122" s="43">
        <f>SUM(G123)</f>
        <v>105.598</v>
      </c>
      <c r="H122" s="7" t="s">
        <v>47</v>
      </c>
      <c r="I122" s="43">
        <f>SUM(I123)</f>
        <v>137.58099999999999</v>
      </c>
      <c r="J122" s="43">
        <f t="shared" ref="J122:L122" si="51">SUM(J123)</f>
        <v>0</v>
      </c>
      <c r="K122" s="43">
        <f t="shared" si="51"/>
        <v>0</v>
      </c>
      <c r="L122" s="43">
        <f t="shared" si="51"/>
        <v>0</v>
      </c>
      <c r="M122" s="43">
        <f>SUM(M123)</f>
        <v>0</v>
      </c>
      <c r="N122" s="43">
        <f>SUM(I122:M122)</f>
        <v>137.58099999999999</v>
      </c>
      <c r="O122" s="43">
        <f>SUM(O123)</f>
        <v>50</v>
      </c>
      <c r="P122" s="43">
        <f t="shared" ref="P122:S122" si="52">SUM(P123)</f>
        <v>0</v>
      </c>
      <c r="Q122" s="43">
        <f t="shared" si="52"/>
        <v>0</v>
      </c>
      <c r="R122" s="43">
        <f t="shared" si="52"/>
        <v>0</v>
      </c>
      <c r="S122" s="43">
        <f t="shared" si="52"/>
        <v>0</v>
      </c>
      <c r="T122" s="47">
        <f t="shared" si="26"/>
        <v>50</v>
      </c>
      <c r="U122" s="43">
        <f>SUM(U123)</f>
        <v>66.819999999999993</v>
      </c>
      <c r="V122" s="58">
        <f t="shared" si="24"/>
        <v>254.40099999999998</v>
      </c>
      <c r="W122" s="43">
        <f>SUM(W123)</f>
        <v>0</v>
      </c>
      <c r="X122" s="58">
        <f t="shared" si="25"/>
        <v>359.99899999999997</v>
      </c>
      <c r="Y122" s="1" t="s">
        <v>47</v>
      </c>
      <c r="Z122" s="7" t="s">
        <v>47</v>
      </c>
      <c r="AA122" s="7" t="s">
        <v>47</v>
      </c>
      <c r="AB122" s="7" t="s">
        <v>47</v>
      </c>
      <c r="AC122" s="7" t="s">
        <v>47</v>
      </c>
      <c r="AD122" s="7" t="s">
        <v>47</v>
      </c>
    </row>
    <row r="123" spans="1:30" ht="52.5" x14ac:dyDescent="0.2">
      <c r="A123" s="100"/>
      <c r="B123" s="28" t="s">
        <v>502</v>
      </c>
      <c r="C123" s="20" t="s">
        <v>503</v>
      </c>
      <c r="D123" s="21" t="s">
        <v>504</v>
      </c>
      <c r="E123" s="21" t="s">
        <v>74</v>
      </c>
      <c r="F123" s="23">
        <v>0</v>
      </c>
      <c r="G123" s="23">
        <f>6.318+99.28</f>
        <v>105.598</v>
      </c>
      <c r="H123" s="21" t="s">
        <v>46</v>
      </c>
      <c r="I123" s="23">
        <v>137.58099999999999</v>
      </c>
      <c r="J123" s="23">
        <v>0</v>
      </c>
      <c r="K123" s="23">
        <v>0</v>
      </c>
      <c r="L123" s="23">
        <v>0</v>
      </c>
      <c r="M123" s="23">
        <v>0</v>
      </c>
      <c r="N123" s="23">
        <f>SUM(I123:M123)</f>
        <v>137.58099999999999</v>
      </c>
      <c r="O123" s="23">
        <v>50</v>
      </c>
      <c r="P123" s="23">
        <v>0</v>
      </c>
      <c r="Q123" s="23">
        <v>0</v>
      </c>
      <c r="R123" s="23">
        <v>0</v>
      </c>
      <c r="S123" s="23">
        <v>0</v>
      </c>
      <c r="T123" s="23">
        <f t="shared" si="26"/>
        <v>50</v>
      </c>
      <c r="U123" s="23">
        <v>66.819999999999993</v>
      </c>
      <c r="V123" s="41">
        <f t="shared" si="24"/>
        <v>254.40099999999998</v>
      </c>
      <c r="W123" s="23">
        <v>0</v>
      </c>
      <c r="X123" s="41">
        <f t="shared" si="25"/>
        <v>359.99899999999997</v>
      </c>
      <c r="Y123" s="22">
        <v>360</v>
      </c>
      <c r="Z123" s="21" t="s">
        <v>84</v>
      </c>
      <c r="AA123" s="20" t="s">
        <v>751</v>
      </c>
      <c r="AB123" s="20" t="s">
        <v>47</v>
      </c>
      <c r="AC123" s="20" t="s">
        <v>505</v>
      </c>
      <c r="AD123" s="20" t="s">
        <v>718</v>
      </c>
    </row>
    <row r="124" spans="1:30" ht="30" customHeight="1" x14ac:dyDescent="0.2">
      <c r="A124" s="100"/>
      <c r="B124" s="94" t="s">
        <v>225</v>
      </c>
      <c r="C124" s="94"/>
      <c r="D124" s="7" t="s">
        <v>224</v>
      </c>
      <c r="E124" s="7" t="s">
        <v>47</v>
      </c>
      <c r="F124" s="43">
        <f>SUM(F125:F128)</f>
        <v>0</v>
      </c>
      <c r="G124" s="43">
        <f>SUM(G125:G128)</f>
        <v>0</v>
      </c>
      <c r="H124" s="7" t="s">
        <v>47</v>
      </c>
      <c r="I124" s="43">
        <f>SUM(I125:I128)</f>
        <v>110.568</v>
      </c>
      <c r="J124" s="43">
        <f t="shared" ref="J124:L124" si="53">SUM(J125:J128)</f>
        <v>0</v>
      </c>
      <c r="K124" s="43">
        <f t="shared" si="53"/>
        <v>0</v>
      </c>
      <c r="L124" s="43">
        <f t="shared" si="53"/>
        <v>0</v>
      </c>
      <c r="M124" s="43">
        <f>SUM(M125:M128)</f>
        <v>0</v>
      </c>
      <c r="N124" s="47">
        <f t="shared" ref="N124:N176" si="54">SUM(I124:M124)</f>
        <v>110.568</v>
      </c>
      <c r="O124" s="43">
        <f>SUM(O125:O128)</f>
        <v>100</v>
      </c>
      <c r="P124" s="43">
        <f t="shared" ref="P124:R124" si="55">SUM(P125:P128)</f>
        <v>0</v>
      </c>
      <c r="Q124" s="43">
        <f t="shared" si="55"/>
        <v>0</v>
      </c>
      <c r="R124" s="43">
        <f t="shared" si="55"/>
        <v>0</v>
      </c>
      <c r="S124" s="43">
        <f>SUM(S125:S128)</f>
        <v>0</v>
      </c>
      <c r="T124" s="47">
        <f t="shared" si="26"/>
        <v>100</v>
      </c>
      <c r="U124" s="43">
        <f>SUM(U125:U128)</f>
        <v>100</v>
      </c>
      <c r="V124" s="58">
        <f t="shared" si="24"/>
        <v>310.56799999999998</v>
      </c>
      <c r="W124" s="43">
        <f>SUM(W125:W128)</f>
        <v>289.43</v>
      </c>
      <c r="X124" s="58">
        <f t="shared" si="25"/>
        <v>599.99800000000005</v>
      </c>
      <c r="Y124" s="1" t="s">
        <v>47</v>
      </c>
      <c r="Z124" s="7" t="s">
        <v>47</v>
      </c>
      <c r="AA124" s="7" t="s">
        <v>47</v>
      </c>
      <c r="AB124" s="7" t="s">
        <v>47</v>
      </c>
      <c r="AC124" s="7" t="s">
        <v>47</v>
      </c>
      <c r="AD124" s="7" t="s">
        <v>47</v>
      </c>
    </row>
    <row r="125" spans="1:30" ht="73.5" x14ac:dyDescent="0.2">
      <c r="A125" s="100"/>
      <c r="B125" s="28" t="s">
        <v>506</v>
      </c>
      <c r="C125" s="20" t="s">
        <v>507</v>
      </c>
      <c r="D125" s="21" t="s">
        <v>508</v>
      </c>
      <c r="E125" s="21" t="s">
        <v>0</v>
      </c>
      <c r="F125" s="23">
        <v>0</v>
      </c>
      <c r="G125" s="23">
        <v>0</v>
      </c>
      <c r="H125" s="21" t="s">
        <v>46</v>
      </c>
      <c r="I125" s="23">
        <v>110.568</v>
      </c>
      <c r="J125" s="23">
        <v>0</v>
      </c>
      <c r="K125" s="23">
        <v>0</v>
      </c>
      <c r="L125" s="23">
        <v>0</v>
      </c>
      <c r="M125" s="23">
        <v>0</v>
      </c>
      <c r="N125" s="23">
        <f t="shared" si="54"/>
        <v>110.568</v>
      </c>
      <c r="O125" s="23">
        <v>100</v>
      </c>
      <c r="P125" s="23">
        <v>0</v>
      </c>
      <c r="Q125" s="23">
        <v>0</v>
      </c>
      <c r="R125" s="23">
        <v>0</v>
      </c>
      <c r="S125" s="23">
        <v>0</v>
      </c>
      <c r="T125" s="23">
        <f t="shared" si="26"/>
        <v>100</v>
      </c>
      <c r="U125" s="23">
        <v>100</v>
      </c>
      <c r="V125" s="41">
        <f t="shared" si="24"/>
        <v>310.56799999999998</v>
      </c>
      <c r="W125" s="23">
        <v>289.43</v>
      </c>
      <c r="X125" s="41">
        <f t="shared" si="25"/>
        <v>599.99800000000005</v>
      </c>
      <c r="Y125" s="22">
        <v>600</v>
      </c>
      <c r="Z125" s="21" t="s">
        <v>74</v>
      </c>
      <c r="AA125" s="20" t="s">
        <v>752</v>
      </c>
      <c r="AB125" s="20" t="s">
        <v>47</v>
      </c>
      <c r="AC125" s="20" t="s">
        <v>138</v>
      </c>
      <c r="AD125" s="20" t="s">
        <v>474</v>
      </c>
    </row>
    <row r="126" spans="1:30" ht="42" hidden="1" x14ac:dyDescent="0.2">
      <c r="A126" s="100"/>
      <c r="B126" s="28" t="s">
        <v>509</v>
      </c>
      <c r="C126" s="20" t="s">
        <v>31</v>
      </c>
      <c r="D126" s="21" t="s">
        <v>508</v>
      </c>
      <c r="E126" s="21" t="s">
        <v>74</v>
      </c>
      <c r="F126" s="23">
        <v>0</v>
      </c>
      <c r="G126" s="23">
        <v>0</v>
      </c>
      <c r="H126" s="21" t="s">
        <v>286</v>
      </c>
      <c r="I126" s="23">
        <v>0</v>
      </c>
      <c r="J126" s="23">
        <v>0</v>
      </c>
      <c r="K126" s="23">
        <v>0</v>
      </c>
      <c r="L126" s="23">
        <v>0</v>
      </c>
      <c r="M126" s="23">
        <v>0</v>
      </c>
      <c r="N126" s="23">
        <f t="shared" si="54"/>
        <v>0</v>
      </c>
      <c r="O126" s="23">
        <v>0</v>
      </c>
      <c r="P126" s="23">
        <v>0</v>
      </c>
      <c r="Q126" s="23">
        <v>0</v>
      </c>
      <c r="R126" s="23">
        <v>0</v>
      </c>
      <c r="S126" s="23">
        <v>0</v>
      </c>
      <c r="T126" s="23">
        <f t="shared" si="26"/>
        <v>0</v>
      </c>
      <c r="U126" s="23">
        <v>0</v>
      </c>
      <c r="V126" s="41">
        <f t="shared" si="24"/>
        <v>0</v>
      </c>
      <c r="W126" s="23">
        <v>0</v>
      </c>
      <c r="X126" s="41">
        <f t="shared" si="25"/>
        <v>0</v>
      </c>
      <c r="Y126" s="22">
        <v>720</v>
      </c>
      <c r="Z126" s="21" t="s">
        <v>74</v>
      </c>
      <c r="AA126" s="20" t="s">
        <v>510</v>
      </c>
      <c r="AB126" s="20" t="s">
        <v>511</v>
      </c>
      <c r="AC126" s="20" t="s">
        <v>138</v>
      </c>
      <c r="AD126" s="20" t="s">
        <v>474</v>
      </c>
    </row>
    <row r="127" spans="1:30" ht="31.5" hidden="1" x14ac:dyDescent="0.2">
      <c r="A127" s="100"/>
      <c r="B127" s="28" t="s">
        <v>512</v>
      </c>
      <c r="C127" s="20" t="s">
        <v>64</v>
      </c>
      <c r="D127" s="21" t="s">
        <v>508</v>
      </c>
      <c r="E127" s="21" t="s">
        <v>74</v>
      </c>
      <c r="F127" s="23">
        <v>0</v>
      </c>
      <c r="G127" s="23">
        <v>0</v>
      </c>
      <c r="H127" s="21" t="s">
        <v>286</v>
      </c>
      <c r="I127" s="23">
        <v>0</v>
      </c>
      <c r="J127" s="23">
        <v>0</v>
      </c>
      <c r="K127" s="23">
        <v>0</v>
      </c>
      <c r="L127" s="23">
        <v>0</v>
      </c>
      <c r="M127" s="23">
        <v>0</v>
      </c>
      <c r="N127" s="23">
        <f t="shared" si="54"/>
        <v>0</v>
      </c>
      <c r="O127" s="23">
        <v>0</v>
      </c>
      <c r="P127" s="23">
        <v>0</v>
      </c>
      <c r="Q127" s="23">
        <v>0</v>
      </c>
      <c r="R127" s="23">
        <v>0</v>
      </c>
      <c r="S127" s="23">
        <v>0</v>
      </c>
      <c r="T127" s="23">
        <f t="shared" si="26"/>
        <v>0</v>
      </c>
      <c r="U127" s="23">
        <v>0</v>
      </c>
      <c r="V127" s="41">
        <f t="shared" si="24"/>
        <v>0</v>
      </c>
      <c r="W127" s="23">
        <v>0</v>
      </c>
      <c r="X127" s="41">
        <f t="shared" si="25"/>
        <v>0</v>
      </c>
      <c r="Y127" s="22">
        <v>720</v>
      </c>
      <c r="Z127" s="21" t="s">
        <v>74</v>
      </c>
      <c r="AA127" s="20" t="s">
        <v>65</v>
      </c>
      <c r="AB127" s="20" t="s">
        <v>511</v>
      </c>
      <c r="AC127" s="20" t="s">
        <v>138</v>
      </c>
      <c r="AD127" s="20" t="s">
        <v>474</v>
      </c>
    </row>
    <row r="128" spans="1:30" ht="52.5" hidden="1" x14ac:dyDescent="0.2">
      <c r="A128" s="100"/>
      <c r="B128" s="28" t="s">
        <v>513</v>
      </c>
      <c r="C128" s="20" t="s">
        <v>32</v>
      </c>
      <c r="D128" s="21" t="s">
        <v>508</v>
      </c>
      <c r="E128" s="21" t="s">
        <v>0</v>
      </c>
      <c r="F128" s="23">
        <v>0</v>
      </c>
      <c r="G128" s="23">
        <v>0</v>
      </c>
      <c r="H128" s="21" t="s">
        <v>261</v>
      </c>
      <c r="I128" s="23">
        <v>0</v>
      </c>
      <c r="J128" s="23">
        <v>0</v>
      </c>
      <c r="K128" s="23">
        <v>0</v>
      </c>
      <c r="L128" s="23">
        <v>0</v>
      </c>
      <c r="M128" s="23">
        <v>0</v>
      </c>
      <c r="N128" s="23">
        <f t="shared" si="54"/>
        <v>0</v>
      </c>
      <c r="O128" s="23">
        <v>0</v>
      </c>
      <c r="P128" s="23">
        <v>0</v>
      </c>
      <c r="Q128" s="23">
        <v>0</v>
      </c>
      <c r="R128" s="23">
        <v>0</v>
      </c>
      <c r="S128" s="23">
        <v>0</v>
      </c>
      <c r="T128" s="23">
        <f t="shared" si="26"/>
        <v>0</v>
      </c>
      <c r="U128" s="23">
        <v>0</v>
      </c>
      <c r="V128" s="41">
        <f t="shared" si="24"/>
        <v>0</v>
      </c>
      <c r="W128" s="23">
        <v>0</v>
      </c>
      <c r="X128" s="41">
        <f t="shared" si="25"/>
        <v>0</v>
      </c>
      <c r="Y128" s="22">
        <v>5126.6899999999996</v>
      </c>
      <c r="Z128" s="21" t="s">
        <v>0</v>
      </c>
      <c r="AA128" s="20" t="s">
        <v>33</v>
      </c>
      <c r="AB128" s="20" t="s">
        <v>514</v>
      </c>
      <c r="AC128" s="20" t="s">
        <v>49</v>
      </c>
      <c r="AD128" s="20" t="s">
        <v>170</v>
      </c>
    </row>
    <row r="129" spans="1:30" ht="30" customHeight="1" x14ac:dyDescent="0.2">
      <c r="A129" s="98"/>
      <c r="B129" s="103" t="s">
        <v>227</v>
      </c>
      <c r="C129" s="103"/>
      <c r="D129" s="9" t="s">
        <v>226</v>
      </c>
      <c r="E129" s="9" t="s">
        <v>47</v>
      </c>
      <c r="F129" s="54">
        <f>F130</f>
        <v>1495.9059</v>
      </c>
      <c r="G129" s="54">
        <f>G130</f>
        <v>2753.6909999999998</v>
      </c>
      <c r="H129" s="9" t="s">
        <v>47</v>
      </c>
      <c r="I129" s="54">
        <f>I130</f>
        <v>2704.0769999999998</v>
      </c>
      <c r="J129" s="54">
        <f t="shared" ref="J129:M129" si="56">J130</f>
        <v>5129.433</v>
      </c>
      <c r="K129" s="54">
        <f t="shared" si="56"/>
        <v>109.86</v>
      </c>
      <c r="L129" s="54">
        <f t="shared" si="56"/>
        <v>972.94599999999991</v>
      </c>
      <c r="M129" s="54">
        <f t="shared" si="56"/>
        <v>0</v>
      </c>
      <c r="N129" s="48">
        <f t="shared" si="54"/>
        <v>8916.3159999999989</v>
      </c>
      <c r="O129" s="54">
        <f>O130</f>
        <v>7524.0920000000006</v>
      </c>
      <c r="P129" s="54">
        <f t="shared" ref="P129:S129" si="57">P130</f>
        <v>3806.826</v>
      </c>
      <c r="Q129" s="54">
        <f t="shared" si="57"/>
        <v>0</v>
      </c>
      <c r="R129" s="54">
        <f t="shared" si="57"/>
        <v>1314.0809999999999</v>
      </c>
      <c r="S129" s="54">
        <f t="shared" si="57"/>
        <v>0</v>
      </c>
      <c r="T129" s="48">
        <f t="shared" si="26"/>
        <v>12644.999000000002</v>
      </c>
      <c r="U129" s="54">
        <f>U130</f>
        <v>20052.468000000001</v>
      </c>
      <c r="V129" s="61">
        <f t="shared" si="24"/>
        <v>41613.783000000003</v>
      </c>
      <c r="W129" s="54">
        <f>W130</f>
        <v>48521.995000000003</v>
      </c>
      <c r="X129" s="61">
        <f t="shared" si="25"/>
        <v>94385.37490000001</v>
      </c>
      <c r="Y129" s="3" t="s">
        <v>47</v>
      </c>
      <c r="Z129" s="9" t="s">
        <v>47</v>
      </c>
      <c r="AA129" s="9" t="s">
        <v>47</v>
      </c>
      <c r="AB129" s="9" t="s">
        <v>47</v>
      </c>
      <c r="AC129" s="9" t="s">
        <v>47</v>
      </c>
      <c r="AD129" s="9" t="s">
        <v>47</v>
      </c>
    </row>
    <row r="130" spans="1:30" ht="30" customHeight="1" x14ac:dyDescent="0.2">
      <c r="A130" s="98"/>
      <c r="B130" s="94" t="s">
        <v>229</v>
      </c>
      <c r="C130" s="94"/>
      <c r="D130" s="7" t="s">
        <v>228</v>
      </c>
      <c r="E130" s="7" t="s">
        <v>47</v>
      </c>
      <c r="F130" s="43">
        <f>SUM(F131:F153)</f>
        <v>1495.9059</v>
      </c>
      <c r="G130" s="43">
        <f>SUM(G131:G153)</f>
        <v>2753.6909999999998</v>
      </c>
      <c r="H130" s="7" t="s">
        <v>47</v>
      </c>
      <c r="I130" s="43">
        <f>SUM(I131:I153)</f>
        <v>2704.0769999999998</v>
      </c>
      <c r="J130" s="43">
        <f t="shared" ref="J130:L130" si="58">SUM(J131:J153)</f>
        <v>5129.433</v>
      </c>
      <c r="K130" s="43">
        <f t="shared" si="58"/>
        <v>109.86</v>
      </c>
      <c r="L130" s="43">
        <f t="shared" si="58"/>
        <v>972.94599999999991</v>
      </c>
      <c r="M130" s="43">
        <f>SUM(M131:M153)</f>
        <v>0</v>
      </c>
      <c r="N130" s="47">
        <f t="shared" si="54"/>
        <v>8916.3159999999989</v>
      </c>
      <c r="O130" s="43">
        <f>SUM(O131:O153)</f>
        <v>7524.0920000000006</v>
      </c>
      <c r="P130" s="43">
        <f t="shared" ref="P130:R130" si="59">SUM(P131:P153)</f>
        <v>3806.826</v>
      </c>
      <c r="Q130" s="43">
        <f t="shared" si="59"/>
        <v>0</v>
      </c>
      <c r="R130" s="43">
        <f t="shared" si="59"/>
        <v>1314.0809999999999</v>
      </c>
      <c r="S130" s="43">
        <f>SUM(S131:S153)</f>
        <v>0</v>
      </c>
      <c r="T130" s="47">
        <f t="shared" si="26"/>
        <v>12644.999000000002</v>
      </c>
      <c r="U130" s="43">
        <f>SUM(U131:U153)</f>
        <v>20052.468000000001</v>
      </c>
      <c r="V130" s="58">
        <f t="shared" si="24"/>
        <v>41613.783000000003</v>
      </c>
      <c r="W130" s="43">
        <f>SUM(W131:W153)</f>
        <v>48521.995000000003</v>
      </c>
      <c r="X130" s="58">
        <f t="shared" si="25"/>
        <v>94385.37490000001</v>
      </c>
      <c r="Y130" s="1" t="s">
        <v>47</v>
      </c>
      <c r="Z130" s="7" t="s">
        <v>47</v>
      </c>
      <c r="AA130" s="7" t="s">
        <v>47</v>
      </c>
      <c r="AB130" s="7" t="s">
        <v>47</v>
      </c>
      <c r="AC130" s="7" t="s">
        <v>47</v>
      </c>
      <c r="AD130" s="7" t="s">
        <v>47</v>
      </c>
    </row>
    <row r="131" spans="1:30" ht="137.1" customHeight="1" x14ac:dyDescent="0.2">
      <c r="A131" s="98"/>
      <c r="B131" s="30" t="s">
        <v>515</v>
      </c>
      <c r="C131" s="20" t="s">
        <v>34</v>
      </c>
      <c r="D131" s="21" t="s">
        <v>70</v>
      </c>
      <c r="E131" s="21" t="s">
        <v>0</v>
      </c>
      <c r="F131" s="23">
        <v>0</v>
      </c>
      <c r="G131" s="23">
        <v>54.837000000000003</v>
      </c>
      <c r="H131" s="21" t="s">
        <v>46</v>
      </c>
      <c r="I131" s="23">
        <v>46.104999999999997</v>
      </c>
      <c r="J131" s="23">
        <v>0</v>
      </c>
      <c r="K131" s="23">
        <v>0</v>
      </c>
      <c r="L131" s="23">
        <v>9.5109999999999992</v>
      </c>
      <c r="M131" s="23">
        <v>0</v>
      </c>
      <c r="N131" s="23">
        <f t="shared" si="54"/>
        <v>55.616</v>
      </c>
      <c r="O131" s="23">
        <v>943.79300000000001</v>
      </c>
      <c r="P131" s="23">
        <v>0</v>
      </c>
      <c r="Q131" s="23">
        <v>0</v>
      </c>
      <c r="R131" s="23">
        <v>34</v>
      </c>
      <c r="S131" s="23">
        <v>0</v>
      </c>
      <c r="T131" s="23">
        <f t="shared" si="26"/>
        <v>977.79300000000001</v>
      </c>
      <c r="U131" s="23">
        <v>1007.496</v>
      </c>
      <c r="V131" s="41">
        <f t="shared" si="24"/>
        <v>2040.9050000000002</v>
      </c>
      <c r="W131" s="23">
        <v>2732.4090000000001</v>
      </c>
      <c r="X131" s="41">
        <f t="shared" si="25"/>
        <v>4828.1510000000007</v>
      </c>
      <c r="Y131" s="22">
        <f t="shared" ref="Y131:Y137" si="60">X131</f>
        <v>4828.1510000000007</v>
      </c>
      <c r="Z131" s="21" t="s">
        <v>84</v>
      </c>
      <c r="AA131" s="20" t="s">
        <v>700</v>
      </c>
      <c r="AB131" s="20" t="s">
        <v>35</v>
      </c>
      <c r="AC131" s="20" t="s">
        <v>516</v>
      </c>
      <c r="AD131" s="20" t="s">
        <v>95</v>
      </c>
    </row>
    <row r="132" spans="1:30" ht="105" x14ac:dyDescent="0.2">
      <c r="A132" s="98"/>
      <c r="B132" s="30" t="s">
        <v>517</v>
      </c>
      <c r="C132" s="20" t="s">
        <v>518</v>
      </c>
      <c r="D132" s="21" t="s">
        <v>519</v>
      </c>
      <c r="E132" s="21" t="s">
        <v>0</v>
      </c>
      <c r="F132" s="23">
        <v>0</v>
      </c>
      <c r="G132" s="23">
        <v>0</v>
      </c>
      <c r="H132" s="21" t="s">
        <v>46</v>
      </c>
      <c r="I132" s="23">
        <v>216.11099999999999</v>
      </c>
      <c r="J132" s="23">
        <v>172.35599999999999</v>
      </c>
      <c r="K132" s="23">
        <v>0</v>
      </c>
      <c r="L132" s="23">
        <v>30.416</v>
      </c>
      <c r="M132" s="23">
        <v>0</v>
      </c>
      <c r="N132" s="23">
        <f t="shared" si="54"/>
        <v>418.88299999999998</v>
      </c>
      <c r="O132" s="23">
        <v>1530.0329999999999</v>
      </c>
      <c r="P132" s="23">
        <v>114.904</v>
      </c>
      <c r="Q132" s="23">
        <v>0</v>
      </c>
      <c r="R132" s="23">
        <v>20.277000000000001</v>
      </c>
      <c r="S132" s="23">
        <v>0</v>
      </c>
      <c r="T132" s="23">
        <f t="shared" si="26"/>
        <v>1665.2139999999999</v>
      </c>
      <c r="U132" s="23">
        <v>1620.9690000000001</v>
      </c>
      <c r="V132" s="41">
        <f t="shared" si="24"/>
        <v>3705.0659999999998</v>
      </c>
      <c r="W132" s="23">
        <v>5452.0379999999996</v>
      </c>
      <c r="X132" s="41">
        <f t="shared" si="25"/>
        <v>9157.1039999999994</v>
      </c>
      <c r="Y132" s="22">
        <f t="shared" si="60"/>
        <v>9157.1039999999994</v>
      </c>
      <c r="Z132" s="21" t="s">
        <v>74</v>
      </c>
      <c r="AA132" s="20" t="s">
        <v>701</v>
      </c>
      <c r="AB132" s="20" t="s">
        <v>47</v>
      </c>
      <c r="AC132" s="20" t="s">
        <v>516</v>
      </c>
      <c r="AD132" s="20" t="s">
        <v>47</v>
      </c>
    </row>
    <row r="133" spans="1:30" ht="105" x14ac:dyDescent="0.2">
      <c r="A133" s="98"/>
      <c r="B133" s="30" t="s">
        <v>520</v>
      </c>
      <c r="C133" s="20" t="s">
        <v>521</v>
      </c>
      <c r="D133" s="21" t="s">
        <v>522</v>
      </c>
      <c r="E133" s="21" t="s">
        <v>0</v>
      </c>
      <c r="F133" s="23">
        <v>0</v>
      </c>
      <c r="G133" s="23">
        <v>270.83999999999997</v>
      </c>
      <c r="H133" s="21" t="s">
        <v>46</v>
      </c>
      <c r="I133" s="23">
        <v>143.58099999999999</v>
      </c>
      <c r="J133" s="23">
        <v>0</v>
      </c>
      <c r="K133" s="23">
        <v>0</v>
      </c>
      <c r="L133" s="23">
        <v>0</v>
      </c>
      <c r="M133" s="23">
        <v>0</v>
      </c>
      <c r="N133" s="23">
        <f t="shared" si="54"/>
        <v>143.58099999999999</v>
      </c>
      <c r="O133" s="23">
        <v>0</v>
      </c>
      <c r="P133" s="23">
        <v>733.71299999999997</v>
      </c>
      <c r="Q133" s="23">
        <v>0</v>
      </c>
      <c r="R133" s="23">
        <v>10</v>
      </c>
      <c r="S133" s="23">
        <v>0</v>
      </c>
      <c r="T133" s="23">
        <f t="shared" si="26"/>
        <v>743.71299999999997</v>
      </c>
      <c r="U133" s="23">
        <v>5187.3239999999996</v>
      </c>
      <c r="V133" s="41">
        <f t="shared" si="24"/>
        <v>6074.6179999999995</v>
      </c>
      <c r="W133" s="23">
        <v>10029.719999999999</v>
      </c>
      <c r="X133" s="41">
        <f t="shared" si="25"/>
        <v>16375.178</v>
      </c>
      <c r="Y133" s="22">
        <f t="shared" si="60"/>
        <v>16375.178</v>
      </c>
      <c r="Z133" s="21" t="s">
        <v>74</v>
      </c>
      <c r="AA133" s="20" t="s">
        <v>702</v>
      </c>
      <c r="AB133" s="20" t="s">
        <v>523</v>
      </c>
      <c r="AC133" s="20" t="s">
        <v>516</v>
      </c>
      <c r="AD133" s="20" t="s">
        <v>47</v>
      </c>
    </row>
    <row r="134" spans="1:30" ht="256.5" customHeight="1" x14ac:dyDescent="0.2">
      <c r="A134" s="98"/>
      <c r="B134" s="30" t="s">
        <v>524</v>
      </c>
      <c r="C134" s="20" t="s">
        <v>525</v>
      </c>
      <c r="D134" s="21" t="s">
        <v>526</v>
      </c>
      <c r="E134" s="21" t="s">
        <v>0</v>
      </c>
      <c r="F134" s="23">
        <v>0</v>
      </c>
      <c r="G134" s="23">
        <v>630.83299999999997</v>
      </c>
      <c r="H134" s="21" t="s">
        <v>46</v>
      </c>
      <c r="I134" s="23">
        <v>359.74799999999999</v>
      </c>
      <c r="J134" s="23">
        <v>1050.848</v>
      </c>
      <c r="K134" s="23">
        <v>0</v>
      </c>
      <c r="L134" s="23">
        <v>265.50900000000001</v>
      </c>
      <c r="M134" s="23">
        <v>0</v>
      </c>
      <c r="N134" s="23">
        <f t="shared" si="54"/>
        <v>1676.105</v>
      </c>
      <c r="O134" s="23">
        <v>2014.6880000000001</v>
      </c>
      <c r="P134" s="23">
        <v>690.50099999999998</v>
      </c>
      <c r="Q134" s="23">
        <v>0</v>
      </c>
      <c r="R134" s="23">
        <v>808.63499999999999</v>
      </c>
      <c r="S134" s="23">
        <v>0</v>
      </c>
      <c r="T134" s="23">
        <f t="shared" si="26"/>
        <v>3513.8240000000005</v>
      </c>
      <c r="U134" s="23">
        <v>8785.5759999999991</v>
      </c>
      <c r="V134" s="41">
        <f t="shared" si="24"/>
        <v>13975.504999999999</v>
      </c>
      <c r="W134" s="23">
        <v>6292.4660000000003</v>
      </c>
      <c r="X134" s="41">
        <f t="shared" si="25"/>
        <v>20898.803999999996</v>
      </c>
      <c r="Y134" s="22">
        <f t="shared" si="60"/>
        <v>20898.803999999996</v>
      </c>
      <c r="Z134" s="21" t="s">
        <v>74</v>
      </c>
      <c r="AA134" s="20" t="s">
        <v>703</v>
      </c>
      <c r="AB134" s="20" t="s">
        <v>47</v>
      </c>
      <c r="AC134" s="20" t="s">
        <v>516</v>
      </c>
      <c r="AD134" s="20" t="s">
        <v>47</v>
      </c>
    </row>
    <row r="135" spans="1:30" ht="52.5" x14ac:dyDescent="0.2">
      <c r="A135" s="98"/>
      <c r="B135" s="30" t="s">
        <v>527</v>
      </c>
      <c r="C135" s="20" t="s">
        <v>528</v>
      </c>
      <c r="D135" s="21" t="s">
        <v>526</v>
      </c>
      <c r="E135" s="21" t="s">
        <v>0</v>
      </c>
      <c r="F135" s="23">
        <v>0</v>
      </c>
      <c r="G135" s="23">
        <v>0</v>
      </c>
      <c r="H135" s="21" t="s">
        <v>46</v>
      </c>
      <c r="I135" s="23">
        <v>597.62599999999998</v>
      </c>
      <c r="J135" s="23">
        <v>0</v>
      </c>
      <c r="K135" s="23">
        <v>0</v>
      </c>
      <c r="L135" s="23">
        <v>0</v>
      </c>
      <c r="M135" s="23">
        <v>0</v>
      </c>
      <c r="N135" s="23">
        <f t="shared" si="54"/>
        <v>597.62599999999998</v>
      </c>
      <c r="O135" s="23">
        <v>448.79399999999998</v>
      </c>
      <c r="P135" s="23">
        <v>0</v>
      </c>
      <c r="Q135" s="23">
        <v>0</v>
      </c>
      <c r="R135" s="23">
        <v>0</v>
      </c>
      <c r="S135" s="23">
        <v>0</v>
      </c>
      <c r="T135" s="23">
        <f t="shared" si="26"/>
        <v>448.79399999999998</v>
      </c>
      <c r="U135" s="23">
        <v>80</v>
      </c>
      <c r="V135" s="41">
        <f t="shared" si="24"/>
        <v>1126.42</v>
      </c>
      <c r="W135" s="23">
        <v>0</v>
      </c>
      <c r="X135" s="41">
        <f t="shared" si="25"/>
        <v>1126.42</v>
      </c>
      <c r="Y135" s="22">
        <f t="shared" si="60"/>
        <v>1126.42</v>
      </c>
      <c r="Z135" s="21" t="s">
        <v>74</v>
      </c>
      <c r="AA135" s="20" t="s">
        <v>753</v>
      </c>
      <c r="AB135" s="20" t="s">
        <v>47</v>
      </c>
      <c r="AC135" s="20" t="s">
        <v>516</v>
      </c>
      <c r="AD135" s="20" t="s">
        <v>47</v>
      </c>
    </row>
    <row r="136" spans="1:30" ht="54" customHeight="1" x14ac:dyDescent="0.2">
      <c r="A136" s="98"/>
      <c r="B136" s="30" t="s">
        <v>529</v>
      </c>
      <c r="C136" s="20" t="s">
        <v>530</v>
      </c>
      <c r="D136" s="21" t="s">
        <v>526</v>
      </c>
      <c r="E136" s="21" t="s">
        <v>0</v>
      </c>
      <c r="F136" s="23">
        <v>0</v>
      </c>
      <c r="G136" s="23">
        <v>0</v>
      </c>
      <c r="H136" s="21" t="s">
        <v>46</v>
      </c>
      <c r="I136" s="23">
        <v>166.38200000000001</v>
      </c>
      <c r="J136" s="23">
        <v>0</v>
      </c>
      <c r="K136" s="23">
        <v>0</v>
      </c>
      <c r="L136" s="23">
        <v>0</v>
      </c>
      <c r="M136" s="23">
        <v>0</v>
      </c>
      <c r="N136" s="23">
        <f t="shared" si="54"/>
        <v>166.38200000000001</v>
      </c>
      <c r="O136" s="23">
        <v>367.10599999999999</v>
      </c>
      <c r="P136" s="23">
        <v>0</v>
      </c>
      <c r="Q136" s="23">
        <v>0</v>
      </c>
      <c r="R136" s="23">
        <v>0</v>
      </c>
      <c r="S136" s="23">
        <v>0</v>
      </c>
      <c r="T136" s="23">
        <f t="shared" si="26"/>
        <v>367.10599999999999</v>
      </c>
      <c r="U136" s="23">
        <v>342.40600000000001</v>
      </c>
      <c r="V136" s="41">
        <f t="shared" si="24"/>
        <v>875.89400000000001</v>
      </c>
      <c r="W136" s="23">
        <v>2209.6819999999998</v>
      </c>
      <c r="X136" s="41">
        <f t="shared" si="25"/>
        <v>3085.576</v>
      </c>
      <c r="Y136" s="22">
        <f t="shared" si="60"/>
        <v>3085.576</v>
      </c>
      <c r="Z136" s="21" t="s">
        <v>74</v>
      </c>
      <c r="AA136" s="20" t="s">
        <v>704</v>
      </c>
      <c r="AB136" s="20" t="s">
        <v>47</v>
      </c>
      <c r="AC136" s="20" t="s">
        <v>516</v>
      </c>
      <c r="AD136" s="20" t="s">
        <v>47</v>
      </c>
    </row>
    <row r="137" spans="1:30" ht="42" x14ac:dyDescent="0.2">
      <c r="A137" s="98"/>
      <c r="B137" s="30" t="s">
        <v>531</v>
      </c>
      <c r="C137" s="20" t="s">
        <v>532</v>
      </c>
      <c r="D137" s="21" t="s">
        <v>526</v>
      </c>
      <c r="E137" s="21" t="s">
        <v>0</v>
      </c>
      <c r="F137" s="23">
        <v>0</v>
      </c>
      <c r="G137" s="23">
        <v>9.9350000000000005</v>
      </c>
      <c r="H137" s="21" t="s">
        <v>261</v>
      </c>
      <c r="I137" s="23">
        <v>0</v>
      </c>
      <c r="J137" s="23">
        <v>0</v>
      </c>
      <c r="K137" s="23">
        <v>0</v>
      </c>
      <c r="L137" s="23">
        <v>0</v>
      </c>
      <c r="M137" s="23">
        <v>0</v>
      </c>
      <c r="N137" s="23">
        <f t="shared" si="54"/>
        <v>0</v>
      </c>
      <c r="O137" s="23">
        <v>245.81299999999999</v>
      </c>
      <c r="P137" s="23">
        <v>0</v>
      </c>
      <c r="Q137" s="23">
        <v>0</v>
      </c>
      <c r="R137" s="23">
        <v>0</v>
      </c>
      <c r="S137" s="23">
        <v>0</v>
      </c>
      <c r="T137" s="23">
        <f t="shared" si="26"/>
        <v>245.81299999999999</v>
      </c>
      <c r="U137" s="23">
        <v>301.30900000000003</v>
      </c>
      <c r="V137" s="41">
        <f t="shared" si="24"/>
        <v>547.12200000000007</v>
      </c>
      <c r="W137" s="23">
        <v>5597.5</v>
      </c>
      <c r="X137" s="41">
        <f t="shared" si="25"/>
        <v>6154.5570000000007</v>
      </c>
      <c r="Y137" s="22">
        <f t="shared" si="60"/>
        <v>6154.5570000000007</v>
      </c>
      <c r="Z137" s="21" t="s">
        <v>74</v>
      </c>
      <c r="AA137" s="20" t="s">
        <v>705</v>
      </c>
      <c r="AB137" s="20" t="s">
        <v>533</v>
      </c>
      <c r="AC137" s="20" t="s">
        <v>516</v>
      </c>
      <c r="AD137" s="20" t="s">
        <v>47</v>
      </c>
    </row>
    <row r="138" spans="1:30" ht="42" hidden="1" x14ac:dyDescent="0.2">
      <c r="A138" s="98"/>
      <c r="B138" s="30" t="s">
        <v>534</v>
      </c>
      <c r="C138" s="66" t="s">
        <v>535</v>
      </c>
      <c r="D138" s="21" t="s">
        <v>526</v>
      </c>
      <c r="E138" s="21" t="s">
        <v>74</v>
      </c>
      <c r="F138" s="23">
        <v>0</v>
      </c>
      <c r="G138" s="23">
        <v>9.9350000000000005</v>
      </c>
      <c r="H138" s="21" t="s">
        <v>286</v>
      </c>
      <c r="I138" s="23">
        <v>0</v>
      </c>
      <c r="J138" s="23">
        <v>0</v>
      </c>
      <c r="K138" s="23">
        <v>0</v>
      </c>
      <c r="L138" s="23">
        <v>0</v>
      </c>
      <c r="M138" s="23">
        <v>0</v>
      </c>
      <c r="N138" s="23">
        <f t="shared" si="54"/>
        <v>0</v>
      </c>
      <c r="O138" s="23">
        <v>0</v>
      </c>
      <c r="P138" s="23">
        <v>0</v>
      </c>
      <c r="Q138" s="23">
        <v>0</v>
      </c>
      <c r="R138" s="23">
        <v>0</v>
      </c>
      <c r="S138" s="23">
        <v>0</v>
      </c>
      <c r="T138" s="23">
        <f t="shared" si="26"/>
        <v>0</v>
      </c>
      <c r="U138" s="23">
        <v>0</v>
      </c>
      <c r="V138" s="41">
        <f t="shared" ref="V138:V176" si="61">N138+T138+U138</f>
        <v>0</v>
      </c>
      <c r="W138" s="23">
        <v>0</v>
      </c>
      <c r="X138" s="41">
        <f t="shared" ref="X138:X176" si="62">W138+V138+G138+F138</f>
        <v>9.9350000000000005</v>
      </c>
      <c r="Y138" s="22">
        <v>24000</v>
      </c>
      <c r="Z138" s="21" t="s">
        <v>0</v>
      </c>
      <c r="AA138" s="20" t="s">
        <v>536</v>
      </c>
      <c r="AB138" s="20" t="s">
        <v>537</v>
      </c>
      <c r="AC138" s="20" t="s">
        <v>516</v>
      </c>
      <c r="AD138" s="20" t="s">
        <v>47</v>
      </c>
    </row>
    <row r="139" spans="1:30" ht="63" x14ac:dyDescent="0.2">
      <c r="A139" s="98"/>
      <c r="B139" s="30" t="s">
        <v>538</v>
      </c>
      <c r="C139" s="20" t="s">
        <v>539</v>
      </c>
      <c r="D139" s="21" t="s">
        <v>526</v>
      </c>
      <c r="E139" s="21" t="s">
        <v>0</v>
      </c>
      <c r="F139" s="23">
        <v>0</v>
      </c>
      <c r="G139" s="23">
        <v>42.411000000000001</v>
      </c>
      <c r="H139" s="21" t="s">
        <v>46</v>
      </c>
      <c r="I139" s="23">
        <v>10</v>
      </c>
      <c r="J139" s="23">
        <v>199.494</v>
      </c>
      <c r="K139" s="23">
        <v>0</v>
      </c>
      <c r="L139" s="23">
        <v>35.204999999999998</v>
      </c>
      <c r="M139" s="23">
        <v>0</v>
      </c>
      <c r="N139" s="23">
        <f t="shared" si="54"/>
        <v>244.69900000000001</v>
      </c>
      <c r="O139" s="23">
        <v>108.872</v>
      </c>
      <c r="P139" s="23">
        <v>129.31800000000001</v>
      </c>
      <c r="Q139" s="23">
        <v>0</v>
      </c>
      <c r="R139" s="23">
        <v>32.329000000000001</v>
      </c>
      <c r="S139" s="23">
        <v>0</v>
      </c>
      <c r="T139" s="23">
        <f t="shared" si="26"/>
        <v>270.51900000000001</v>
      </c>
      <c r="U139" s="23">
        <v>306.63</v>
      </c>
      <c r="V139" s="41">
        <f t="shared" si="61"/>
        <v>821.84800000000007</v>
      </c>
      <c r="W139" s="23">
        <v>11777.08</v>
      </c>
      <c r="X139" s="41">
        <f t="shared" si="62"/>
        <v>12641.339</v>
      </c>
      <c r="Y139" s="22">
        <f>X139</f>
        <v>12641.339</v>
      </c>
      <c r="Z139" s="21" t="s">
        <v>74</v>
      </c>
      <c r="AA139" s="20" t="s">
        <v>754</v>
      </c>
      <c r="AB139" s="20" t="s">
        <v>47</v>
      </c>
      <c r="AC139" s="20" t="s">
        <v>516</v>
      </c>
      <c r="AD139" s="20" t="s">
        <v>47</v>
      </c>
    </row>
    <row r="140" spans="1:30" ht="73.5" x14ac:dyDescent="0.2">
      <c r="A140" s="98"/>
      <c r="B140" s="30" t="s">
        <v>540</v>
      </c>
      <c r="C140" s="20" t="s">
        <v>541</v>
      </c>
      <c r="D140" s="21" t="s">
        <v>526</v>
      </c>
      <c r="E140" s="21" t="s">
        <v>0</v>
      </c>
      <c r="F140" s="23">
        <v>165.51589999999999</v>
      </c>
      <c r="G140" s="23">
        <v>1734.9</v>
      </c>
      <c r="H140" s="21" t="s">
        <v>46</v>
      </c>
      <c r="I140" s="23">
        <v>299.95100000000002</v>
      </c>
      <c r="J140" s="23">
        <v>3706.7350000000001</v>
      </c>
      <c r="K140" s="23">
        <v>0</v>
      </c>
      <c r="L140" s="23">
        <v>632.30499999999995</v>
      </c>
      <c r="M140" s="23">
        <v>0</v>
      </c>
      <c r="N140" s="23">
        <f>SUM(I140:M140)</f>
        <v>4638.991</v>
      </c>
      <c r="O140" s="23">
        <v>138.32</v>
      </c>
      <c r="P140" s="23">
        <v>2138.39</v>
      </c>
      <c r="Q140" s="23">
        <v>0</v>
      </c>
      <c r="R140" s="23">
        <v>408.84</v>
      </c>
      <c r="S140" s="23">
        <v>0</v>
      </c>
      <c r="T140" s="23">
        <f t="shared" si="26"/>
        <v>2685.55</v>
      </c>
      <c r="U140" s="23">
        <v>0</v>
      </c>
      <c r="V140" s="41">
        <f t="shared" si="61"/>
        <v>7324.5410000000002</v>
      </c>
      <c r="W140" s="23">
        <v>0</v>
      </c>
      <c r="X140" s="41">
        <f t="shared" si="62"/>
        <v>9224.956900000001</v>
      </c>
      <c r="Y140" s="22">
        <f>X140</f>
        <v>9224.956900000001</v>
      </c>
      <c r="Z140" s="21" t="s">
        <v>74</v>
      </c>
      <c r="AA140" s="20" t="s">
        <v>755</v>
      </c>
      <c r="AB140" s="20" t="s">
        <v>756</v>
      </c>
      <c r="AC140" s="20" t="s">
        <v>6</v>
      </c>
      <c r="AD140" s="20" t="s">
        <v>47</v>
      </c>
    </row>
    <row r="141" spans="1:30" ht="42" hidden="1" x14ac:dyDescent="0.2">
      <c r="A141" s="98"/>
      <c r="B141" s="30" t="s">
        <v>542</v>
      </c>
      <c r="C141" s="20" t="s">
        <v>543</v>
      </c>
      <c r="D141" s="21" t="s">
        <v>526</v>
      </c>
      <c r="E141" s="21" t="s">
        <v>74</v>
      </c>
      <c r="F141" s="23">
        <v>0</v>
      </c>
      <c r="G141" s="23">
        <v>0</v>
      </c>
      <c r="H141" s="21" t="s">
        <v>286</v>
      </c>
      <c r="I141" s="23">
        <v>0</v>
      </c>
      <c r="J141" s="23">
        <v>0</v>
      </c>
      <c r="K141" s="23">
        <v>0</v>
      </c>
      <c r="L141" s="23">
        <v>0</v>
      </c>
      <c r="M141" s="23">
        <v>0</v>
      </c>
      <c r="N141" s="23">
        <f t="shared" si="54"/>
        <v>0</v>
      </c>
      <c r="O141" s="23">
        <v>0</v>
      </c>
      <c r="P141" s="23">
        <v>0</v>
      </c>
      <c r="Q141" s="23">
        <v>0</v>
      </c>
      <c r="R141" s="23">
        <v>0</v>
      </c>
      <c r="S141" s="23">
        <v>0</v>
      </c>
      <c r="T141" s="23">
        <f t="shared" ref="T141:T176" si="63">SUM(O141:S141)</f>
        <v>0</v>
      </c>
      <c r="U141" s="23">
        <v>0</v>
      </c>
      <c r="V141" s="41">
        <f t="shared" si="61"/>
        <v>0</v>
      </c>
      <c r="W141" s="23">
        <v>0</v>
      </c>
      <c r="X141" s="41">
        <f t="shared" si="62"/>
        <v>0</v>
      </c>
      <c r="Y141" s="22">
        <v>120</v>
      </c>
      <c r="Z141" s="21" t="s">
        <v>0</v>
      </c>
      <c r="AA141" s="20" t="s">
        <v>544</v>
      </c>
      <c r="AB141" s="20" t="s">
        <v>545</v>
      </c>
      <c r="AC141" s="20" t="s">
        <v>516</v>
      </c>
      <c r="AD141" s="20" t="s">
        <v>96</v>
      </c>
    </row>
    <row r="142" spans="1:30" ht="42" x14ac:dyDescent="0.2">
      <c r="A142" s="98"/>
      <c r="B142" s="30" t="s">
        <v>546</v>
      </c>
      <c r="C142" s="20" t="s">
        <v>547</v>
      </c>
      <c r="D142" s="21" t="s">
        <v>548</v>
      </c>
      <c r="E142" s="21" t="s">
        <v>0</v>
      </c>
      <c r="F142" s="23">
        <v>0</v>
      </c>
      <c r="G142" s="23">
        <v>0</v>
      </c>
      <c r="H142" s="21" t="s">
        <v>261</v>
      </c>
      <c r="I142" s="23">
        <v>0</v>
      </c>
      <c r="J142" s="23">
        <v>0</v>
      </c>
      <c r="K142" s="23">
        <v>0</v>
      </c>
      <c r="L142" s="23">
        <v>0</v>
      </c>
      <c r="M142" s="23">
        <v>0</v>
      </c>
      <c r="N142" s="23">
        <f t="shared" si="54"/>
        <v>0</v>
      </c>
      <c r="O142" s="23">
        <v>419.60899999999998</v>
      </c>
      <c r="P142" s="23">
        <v>0</v>
      </c>
      <c r="Q142" s="23">
        <v>0</v>
      </c>
      <c r="R142" s="23">
        <v>0</v>
      </c>
      <c r="S142" s="23">
        <v>0</v>
      </c>
      <c r="T142" s="23">
        <f t="shared" si="63"/>
        <v>419.60899999999998</v>
      </c>
      <c r="U142" s="23">
        <v>510.72199999999998</v>
      </c>
      <c r="V142" s="41">
        <f t="shared" si="61"/>
        <v>930.3309999999999</v>
      </c>
      <c r="W142" s="23">
        <v>1040</v>
      </c>
      <c r="X142" s="41">
        <f t="shared" si="62"/>
        <v>1970.3309999999999</v>
      </c>
      <c r="Y142" s="22">
        <f>X142</f>
        <v>1970.3309999999999</v>
      </c>
      <c r="Z142" s="21" t="s">
        <v>74</v>
      </c>
      <c r="AA142" s="20" t="s">
        <v>706</v>
      </c>
      <c r="AB142" s="20" t="s">
        <v>549</v>
      </c>
      <c r="AC142" s="20" t="s">
        <v>516</v>
      </c>
      <c r="AD142" s="20" t="s">
        <v>47</v>
      </c>
    </row>
    <row r="143" spans="1:30" ht="262.5" x14ac:dyDescent="0.2">
      <c r="A143" s="98"/>
      <c r="B143" s="30" t="s">
        <v>550</v>
      </c>
      <c r="C143" s="20" t="s">
        <v>551</v>
      </c>
      <c r="D143" s="21" t="s">
        <v>87</v>
      </c>
      <c r="E143" s="21" t="s">
        <v>0</v>
      </c>
      <c r="F143" s="23">
        <v>0</v>
      </c>
      <c r="G143" s="23">
        <v>0</v>
      </c>
      <c r="H143" s="21" t="s">
        <v>46</v>
      </c>
      <c r="I143" s="23">
        <v>61.893999999999998</v>
      </c>
      <c r="J143" s="23">
        <v>0</v>
      </c>
      <c r="K143" s="23">
        <v>0</v>
      </c>
      <c r="L143" s="23">
        <v>0</v>
      </c>
      <c r="M143" s="23">
        <v>0</v>
      </c>
      <c r="N143" s="23">
        <f t="shared" si="54"/>
        <v>61.893999999999998</v>
      </c>
      <c r="O143" s="23">
        <v>783.06399999999996</v>
      </c>
      <c r="P143" s="23">
        <v>0</v>
      </c>
      <c r="Q143" s="23">
        <v>0</v>
      </c>
      <c r="R143" s="23">
        <v>0</v>
      </c>
      <c r="S143" s="23">
        <v>0</v>
      </c>
      <c r="T143" s="23">
        <f t="shared" si="63"/>
        <v>783.06399999999996</v>
      </c>
      <c r="U143" s="23">
        <v>435.43599999999998</v>
      </c>
      <c r="V143" s="41">
        <f t="shared" si="61"/>
        <v>1280.394</v>
      </c>
      <c r="W143" s="23">
        <v>90</v>
      </c>
      <c r="X143" s="41">
        <f t="shared" si="62"/>
        <v>1370.394</v>
      </c>
      <c r="Y143" s="22">
        <f>X143</f>
        <v>1370.394</v>
      </c>
      <c r="Z143" s="21" t="s">
        <v>74</v>
      </c>
      <c r="AA143" s="20" t="s">
        <v>757</v>
      </c>
      <c r="AB143" s="20" t="s">
        <v>47</v>
      </c>
      <c r="AC143" s="20" t="s">
        <v>707</v>
      </c>
      <c r="AD143" s="20" t="s">
        <v>708</v>
      </c>
    </row>
    <row r="144" spans="1:30" ht="73.5" x14ac:dyDescent="0.2">
      <c r="A144" s="98"/>
      <c r="B144" s="30" t="s">
        <v>553</v>
      </c>
      <c r="C144" s="20" t="s">
        <v>554</v>
      </c>
      <c r="D144" s="21" t="s">
        <v>555</v>
      </c>
      <c r="E144" s="21" t="s">
        <v>0</v>
      </c>
      <c r="F144" s="23">
        <v>477</v>
      </c>
      <c r="G144" s="23">
        <v>0</v>
      </c>
      <c r="H144" s="21" t="s">
        <v>46</v>
      </c>
      <c r="I144" s="23">
        <v>72</v>
      </c>
      <c r="J144" s="23">
        <v>0</v>
      </c>
      <c r="K144" s="23">
        <v>0</v>
      </c>
      <c r="L144" s="23">
        <v>0</v>
      </c>
      <c r="M144" s="23">
        <v>0</v>
      </c>
      <c r="N144" s="23">
        <f t="shared" si="54"/>
        <v>72</v>
      </c>
      <c r="O144" s="23">
        <v>402</v>
      </c>
      <c r="P144" s="23">
        <v>0</v>
      </c>
      <c r="Q144" s="23">
        <v>0</v>
      </c>
      <c r="R144" s="23">
        <v>0</v>
      </c>
      <c r="S144" s="23">
        <v>0</v>
      </c>
      <c r="T144" s="23">
        <f t="shared" si="63"/>
        <v>402</v>
      </c>
      <c r="U144" s="23">
        <v>0</v>
      </c>
      <c r="V144" s="41">
        <f t="shared" si="61"/>
        <v>474</v>
      </c>
      <c r="W144" s="23">
        <v>2649</v>
      </c>
      <c r="X144" s="41">
        <f t="shared" si="62"/>
        <v>3600</v>
      </c>
      <c r="Y144" s="22">
        <v>3600</v>
      </c>
      <c r="Z144" s="21" t="s">
        <v>84</v>
      </c>
      <c r="AA144" s="20" t="s">
        <v>709</v>
      </c>
      <c r="AB144" s="20" t="s">
        <v>47</v>
      </c>
      <c r="AC144" s="20" t="s">
        <v>552</v>
      </c>
      <c r="AD144" s="20" t="s">
        <v>139</v>
      </c>
    </row>
    <row r="145" spans="1:30" ht="42" x14ac:dyDescent="0.2">
      <c r="A145" s="98"/>
      <c r="B145" s="30" t="s">
        <v>556</v>
      </c>
      <c r="C145" s="20" t="s">
        <v>557</v>
      </c>
      <c r="D145" s="21" t="s">
        <v>555</v>
      </c>
      <c r="E145" s="21" t="s">
        <v>0</v>
      </c>
      <c r="F145" s="23">
        <v>16.399999999999999</v>
      </c>
      <c r="G145" s="23">
        <v>0</v>
      </c>
      <c r="H145" s="21" t="s">
        <v>46</v>
      </c>
      <c r="I145" s="23">
        <v>43.2</v>
      </c>
      <c r="J145" s="23">
        <v>0</v>
      </c>
      <c r="K145" s="23">
        <v>0</v>
      </c>
      <c r="L145" s="23">
        <v>0</v>
      </c>
      <c r="M145" s="23">
        <v>0</v>
      </c>
      <c r="N145" s="23">
        <f t="shared" si="54"/>
        <v>43.2</v>
      </c>
      <c r="O145" s="23">
        <v>72</v>
      </c>
      <c r="P145" s="23">
        <v>0</v>
      </c>
      <c r="Q145" s="23">
        <v>0</v>
      </c>
      <c r="R145" s="23">
        <v>0</v>
      </c>
      <c r="S145" s="23">
        <v>0</v>
      </c>
      <c r="T145" s="23">
        <f t="shared" si="63"/>
        <v>72</v>
      </c>
      <c r="U145" s="23">
        <v>175.6</v>
      </c>
      <c r="V145" s="41">
        <f t="shared" si="61"/>
        <v>290.8</v>
      </c>
      <c r="W145" s="23">
        <v>0</v>
      </c>
      <c r="X145" s="41">
        <f t="shared" si="62"/>
        <v>307.2</v>
      </c>
      <c r="Y145" s="22">
        <f>X145</f>
        <v>307.2</v>
      </c>
      <c r="Z145" s="21" t="s">
        <v>74</v>
      </c>
      <c r="AA145" s="20" t="s">
        <v>758</v>
      </c>
      <c r="AB145" s="20" t="s">
        <v>47</v>
      </c>
      <c r="AC145" s="20" t="s">
        <v>552</v>
      </c>
      <c r="AD145" s="20" t="s">
        <v>139</v>
      </c>
    </row>
    <row r="146" spans="1:30" ht="42" hidden="1" x14ac:dyDescent="0.2">
      <c r="A146" s="98"/>
      <c r="B146" s="30" t="s">
        <v>558</v>
      </c>
      <c r="C146" s="64" t="s">
        <v>559</v>
      </c>
      <c r="D146" s="21" t="s">
        <v>637</v>
      </c>
      <c r="E146" s="21" t="s">
        <v>74</v>
      </c>
      <c r="F146" s="23">
        <v>0</v>
      </c>
      <c r="G146" s="23">
        <v>0</v>
      </c>
      <c r="H146" s="21" t="s">
        <v>261</v>
      </c>
      <c r="I146" s="23">
        <v>0</v>
      </c>
      <c r="J146" s="23">
        <v>0</v>
      </c>
      <c r="K146" s="23">
        <v>0</v>
      </c>
      <c r="L146" s="23">
        <v>0</v>
      </c>
      <c r="M146" s="23">
        <v>0</v>
      </c>
      <c r="N146" s="23">
        <f t="shared" si="54"/>
        <v>0</v>
      </c>
      <c r="O146" s="23">
        <v>0</v>
      </c>
      <c r="P146" s="23">
        <v>0</v>
      </c>
      <c r="Q146" s="23">
        <v>0</v>
      </c>
      <c r="R146" s="23">
        <v>0</v>
      </c>
      <c r="S146" s="23">
        <v>0</v>
      </c>
      <c r="T146" s="23">
        <f t="shared" si="63"/>
        <v>0</v>
      </c>
      <c r="U146" s="23">
        <v>0</v>
      </c>
      <c r="V146" s="41">
        <f t="shared" si="61"/>
        <v>0</v>
      </c>
      <c r="W146" s="23">
        <v>0</v>
      </c>
      <c r="X146" s="41">
        <f t="shared" si="62"/>
        <v>0</v>
      </c>
      <c r="Y146" s="22">
        <v>2041</v>
      </c>
      <c r="Z146" s="21" t="s">
        <v>84</v>
      </c>
      <c r="AA146" s="20" t="s">
        <v>710</v>
      </c>
      <c r="AB146" s="20" t="s">
        <v>47</v>
      </c>
      <c r="AC146" s="20" t="s">
        <v>552</v>
      </c>
      <c r="AD146" s="20" t="s">
        <v>139</v>
      </c>
    </row>
    <row r="147" spans="1:30" ht="52.5" x14ac:dyDescent="0.2">
      <c r="A147" s="98"/>
      <c r="B147" s="30" t="s">
        <v>560</v>
      </c>
      <c r="C147" s="20" t="s">
        <v>36</v>
      </c>
      <c r="D147" s="21" t="s">
        <v>638</v>
      </c>
      <c r="E147" s="21" t="s">
        <v>0</v>
      </c>
      <c r="F147" s="23">
        <v>58.9</v>
      </c>
      <c r="G147" s="23">
        <v>0</v>
      </c>
      <c r="H147" s="21" t="s">
        <v>261</v>
      </c>
      <c r="I147" s="23">
        <v>90</v>
      </c>
      <c r="J147" s="23">
        <v>0</v>
      </c>
      <c r="K147" s="23">
        <v>0</v>
      </c>
      <c r="L147" s="23">
        <v>0</v>
      </c>
      <c r="M147" s="23">
        <v>0</v>
      </c>
      <c r="N147" s="23">
        <f t="shared" si="54"/>
        <v>90</v>
      </c>
      <c r="O147" s="23">
        <v>0</v>
      </c>
      <c r="P147" s="23">
        <v>0</v>
      </c>
      <c r="Q147" s="23">
        <v>0</v>
      </c>
      <c r="R147" s="23">
        <v>0</v>
      </c>
      <c r="S147" s="23">
        <v>0</v>
      </c>
      <c r="T147" s="23">
        <f t="shared" si="63"/>
        <v>0</v>
      </c>
      <c r="U147" s="23">
        <v>234</v>
      </c>
      <c r="V147" s="41">
        <f t="shared" si="61"/>
        <v>324</v>
      </c>
      <c r="W147" s="23">
        <v>457.1</v>
      </c>
      <c r="X147" s="41">
        <f t="shared" si="62"/>
        <v>840</v>
      </c>
      <c r="Y147" s="22">
        <v>840</v>
      </c>
      <c r="Z147" s="21" t="s">
        <v>74</v>
      </c>
      <c r="AA147" s="20" t="s">
        <v>759</v>
      </c>
      <c r="AB147" s="20" t="s">
        <v>47</v>
      </c>
      <c r="AC147" s="20" t="s">
        <v>552</v>
      </c>
      <c r="AD147" s="20" t="s">
        <v>139</v>
      </c>
    </row>
    <row r="148" spans="1:30" ht="52.5" x14ac:dyDescent="0.2">
      <c r="A148" s="98"/>
      <c r="B148" s="30" t="s">
        <v>561</v>
      </c>
      <c r="C148" s="20" t="s">
        <v>562</v>
      </c>
      <c r="D148" s="21" t="s">
        <v>132</v>
      </c>
      <c r="E148" s="21" t="s">
        <v>74</v>
      </c>
      <c r="F148" s="23">
        <v>0</v>
      </c>
      <c r="G148" s="23">
        <v>0</v>
      </c>
      <c r="H148" s="21" t="s">
        <v>261</v>
      </c>
      <c r="I148" s="23">
        <v>0</v>
      </c>
      <c r="J148" s="23">
        <v>0</v>
      </c>
      <c r="K148" s="23">
        <v>0</v>
      </c>
      <c r="L148" s="23">
        <v>0</v>
      </c>
      <c r="M148" s="23">
        <v>0</v>
      </c>
      <c r="N148" s="23">
        <f t="shared" si="54"/>
        <v>0</v>
      </c>
      <c r="O148" s="23">
        <v>50</v>
      </c>
      <c r="P148" s="23">
        <v>0</v>
      </c>
      <c r="Q148" s="23">
        <v>0</v>
      </c>
      <c r="R148" s="23">
        <v>0</v>
      </c>
      <c r="S148" s="23">
        <v>0</v>
      </c>
      <c r="T148" s="23">
        <f t="shared" si="63"/>
        <v>50</v>
      </c>
      <c r="U148" s="23">
        <v>910</v>
      </c>
      <c r="V148" s="41">
        <f t="shared" si="61"/>
        <v>960</v>
      </c>
      <c r="W148" s="23">
        <v>0</v>
      </c>
      <c r="X148" s="41">
        <f t="shared" si="62"/>
        <v>960</v>
      </c>
      <c r="Y148" s="22">
        <v>960</v>
      </c>
      <c r="Z148" s="21" t="s">
        <v>0</v>
      </c>
      <c r="AA148" s="20" t="s">
        <v>563</v>
      </c>
      <c r="AB148" s="20" t="s">
        <v>37</v>
      </c>
      <c r="AC148" s="20" t="s">
        <v>564</v>
      </c>
      <c r="AD148" s="20" t="s">
        <v>171</v>
      </c>
    </row>
    <row r="149" spans="1:30" ht="52.5" hidden="1" x14ac:dyDescent="0.2">
      <c r="A149" s="98"/>
      <c r="B149" s="30" t="s">
        <v>565</v>
      </c>
      <c r="C149" s="66" t="s">
        <v>566</v>
      </c>
      <c r="D149" s="21" t="s">
        <v>567</v>
      </c>
      <c r="E149" s="21" t="s">
        <v>74</v>
      </c>
      <c r="F149" s="23">
        <v>0</v>
      </c>
      <c r="G149" s="23">
        <v>0</v>
      </c>
      <c r="H149" s="21" t="s">
        <v>261</v>
      </c>
      <c r="I149" s="23">
        <v>0</v>
      </c>
      <c r="J149" s="23">
        <v>0</v>
      </c>
      <c r="K149" s="23">
        <v>0</v>
      </c>
      <c r="L149" s="23">
        <v>0</v>
      </c>
      <c r="M149" s="23">
        <v>0</v>
      </c>
      <c r="N149" s="23">
        <f t="shared" si="54"/>
        <v>0</v>
      </c>
      <c r="O149" s="23">
        <v>0</v>
      </c>
      <c r="P149" s="23">
        <v>0</v>
      </c>
      <c r="Q149" s="23">
        <v>0</v>
      </c>
      <c r="R149" s="23">
        <v>0</v>
      </c>
      <c r="S149" s="23">
        <v>0</v>
      </c>
      <c r="T149" s="23">
        <f t="shared" si="63"/>
        <v>0</v>
      </c>
      <c r="U149" s="23">
        <v>0</v>
      </c>
      <c r="V149" s="41">
        <f t="shared" si="61"/>
        <v>0</v>
      </c>
      <c r="W149" s="23">
        <v>0</v>
      </c>
      <c r="X149" s="41">
        <f t="shared" si="62"/>
        <v>0</v>
      </c>
      <c r="Y149" s="22">
        <v>3600</v>
      </c>
      <c r="Z149" s="21" t="s">
        <v>74</v>
      </c>
      <c r="AA149" s="20" t="s">
        <v>568</v>
      </c>
      <c r="AB149" s="20" t="s">
        <v>47</v>
      </c>
      <c r="AC149" s="20" t="s">
        <v>564</v>
      </c>
      <c r="AD149" s="20" t="s">
        <v>172</v>
      </c>
    </row>
    <row r="150" spans="1:30" ht="42" x14ac:dyDescent="0.2">
      <c r="A150" s="98"/>
      <c r="B150" s="30" t="s">
        <v>569</v>
      </c>
      <c r="C150" s="20" t="s">
        <v>570</v>
      </c>
      <c r="D150" s="21" t="s">
        <v>571</v>
      </c>
      <c r="E150" s="21" t="s">
        <v>74</v>
      </c>
      <c r="F150" s="23">
        <v>0</v>
      </c>
      <c r="G150" s="23">
        <v>0</v>
      </c>
      <c r="H150" s="21" t="s">
        <v>46</v>
      </c>
      <c r="I150" s="23">
        <v>0</v>
      </c>
      <c r="J150" s="23">
        <v>0</v>
      </c>
      <c r="K150" s="23">
        <v>0</v>
      </c>
      <c r="L150" s="23">
        <v>0</v>
      </c>
      <c r="M150" s="23">
        <v>0</v>
      </c>
      <c r="N150" s="23">
        <f t="shared" si="54"/>
        <v>0</v>
      </c>
      <c r="O150" s="23">
        <v>0</v>
      </c>
      <c r="P150" s="23">
        <v>0</v>
      </c>
      <c r="Q150" s="23">
        <v>0</v>
      </c>
      <c r="R150" s="23">
        <v>0</v>
      </c>
      <c r="S150" s="23">
        <v>0</v>
      </c>
      <c r="T150" s="23">
        <f t="shared" si="63"/>
        <v>0</v>
      </c>
      <c r="U150" s="23">
        <v>100</v>
      </c>
      <c r="V150" s="41">
        <f t="shared" si="61"/>
        <v>100</v>
      </c>
      <c r="W150" s="23">
        <v>140</v>
      </c>
      <c r="X150" s="41">
        <f t="shared" si="62"/>
        <v>240</v>
      </c>
      <c r="Y150" s="22">
        <v>240</v>
      </c>
      <c r="Z150" s="21" t="s">
        <v>84</v>
      </c>
      <c r="AA150" s="20" t="s">
        <v>572</v>
      </c>
      <c r="AB150" s="20" t="s">
        <v>38</v>
      </c>
      <c r="AC150" s="20" t="s">
        <v>173</v>
      </c>
      <c r="AD150" s="20" t="s">
        <v>47</v>
      </c>
    </row>
    <row r="151" spans="1:30" ht="52.5" x14ac:dyDescent="0.2">
      <c r="A151" s="98"/>
      <c r="B151" s="30" t="s">
        <v>69</v>
      </c>
      <c r="C151" s="20" t="s">
        <v>71</v>
      </c>
      <c r="D151" s="21" t="s">
        <v>70</v>
      </c>
      <c r="E151" s="21" t="s">
        <v>0</v>
      </c>
      <c r="F151" s="23">
        <v>778.09</v>
      </c>
      <c r="G151" s="23">
        <v>0</v>
      </c>
      <c r="H151" s="21" t="s">
        <v>46</v>
      </c>
      <c r="I151" s="23">
        <v>516.60900000000004</v>
      </c>
      <c r="J151" s="23">
        <v>0</v>
      </c>
      <c r="K151" s="23">
        <v>0</v>
      </c>
      <c r="L151" s="23">
        <v>0</v>
      </c>
      <c r="M151" s="23">
        <v>0</v>
      </c>
      <c r="N151" s="23">
        <f t="shared" si="54"/>
        <v>516.60900000000004</v>
      </c>
      <c r="O151" s="23">
        <v>0</v>
      </c>
      <c r="P151" s="23">
        <v>0</v>
      </c>
      <c r="Q151" s="23">
        <v>0</v>
      </c>
      <c r="R151" s="23">
        <v>0</v>
      </c>
      <c r="S151" s="23">
        <v>0</v>
      </c>
      <c r="T151" s="23">
        <f t="shared" si="63"/>
        <v>0</v>
      </c>
      <c r="U151" s="23">
        <v>0</v>
      </c>
      <c r="V151" s="41">
        <f t="shared" si="61"/>
        <v>516.60900000000004</v>
      </c>
      <c r="W151" s="23">
        <v>0</v>
      </c>
      <c r="X151" s="41">
        <f t="shared" si="62"/>
        <v>1294.6990000000001</v>
      </c>
      <c r="Y151" s="22" t="s">
        <v>102</v>
      </c>
      <c r="Z151" s="21" t="s">
        <v>0</v>
      </c>
      <c r="AA151" s="20" t="s">
        <v>719</v>
      </c>
      <c r="AB151" s="20"/>
      <c r="AC151" s="20" t="s">
        <v>6</v>
      </c>
      <c r="AD151" s="20" t="s">
        <v>47</v>
      </c>
    </row>
    <row r="152" spans="1:30" ht="157.5" x14ac:dyDescent="0.2">
      <c r="A152" s="98"/>
      <c r="B152" s="30" t="s">
        <v>72</v>
      </c>
      <c r="C152" s="20" t="s">
        <v>73</v>
      </c>
      <c r="D152" s="21" t="s">
        <v>89</v>
      </c>
      <c r="E152" s="21" t="s">
        <v>74</v>
      </c>
      <c r="F152" s="23">
        <v>0</v>
      </c>
      <c r="G152" s="23">
        <v>0</v>
      </c>
      <c r="H152" s="21" t="s">
        <v>46</v>
      </c>
      <c r="I152" s="23">
        <v>80.87</v>
      </c>
      <c r="J152" s="23">
        <v>0</v>
      </c>
      <c r="K152" s="23">
        <v>109.86</v>
      </c>
      <c r="L152" s="23">
        <v>0</v>
      </c>
      <c r="M152" s="23">
        <v>0</v>
      </c>
      <c r="N152" s="23">
        <f t="shared" si="54"/>
        <v>190.73000000000002</v>
      </c>
      <c r="O152" s="23">
        <v>0</v>
      </c>
      <c r="P152" s="23">
        <v>0</v>
      </c>
      <c r="Q152" s="23">
        <v>0</v>
      </c>
      <c r="R152" s="23">
        <v>0</v>
      </c>
      <c r="S152" s="23">
        <v>0</v>
      </c>
      <c r="T152" s="23">
        <f t="shared" si="63"/>
        <v>0</v>
      </c>
      <c r="U152" s="23">
        <v>0</v>
      </c>
      <c r="V152" s="41">
        <f t="shared" si="61"/>
        <v>190.73000000000002</v>
      </c>
      <c r="W152" s="23">
        <v>0</v>
      </c>
      <c r="X152" s="41">
        <f t="shared" si="62"/>
        <v>190.73000000000002</v>
      </c>
      <c r="Y152" s="22">
        <v>190.73</v>
      </c>
      <c r="Z152" s="21" t="s">
        <v>0</v>
      </c>
      <c r="AA152" s="20" t="s">
        <v>711</v>
      </c>
      <c r="AB152" s="20" t="s">
        <v>712</v>
      </c>
      <c r="AC152" s="20" t="s">
        <v>75</v>
      </c>
      <c r="AD152" s="31" t="s">
        <v>573</v>
      </c>
    </row>
    <row r="153" spans="1:30" ht="126" x14ac:dyDescent="0.2">
      <c r="A153" s="98"/>
      <c r="B153" s="30" t="s">
        <v>78</v>
      </c>
      <c r="C153" s="20" t="s">
        <v>86</v>
      </c>
      <c r="D153" s="21" t="s">
        <v>87</v>
      </c>
      <c r="E153" s="21" t="s">
        <v>74</v>
      </c>
      <c r="F153" s="23">
        <v>0</v>
      </c>
      <c r="G153" s="23">
        <v>0</v>
      </c>
      <c r="H153" s="21" t="s">
        <v>46</v>
      </c>
      <c r="I153" s="23">
        <v>0</v>
      </c>
      <c r="J153" s="23">
        <v>0</v>
      </c>
      <c r="K153" s="23">
        <v>0</v>
      </c>
      <c r="L153" s="23">
        <v>0</v>
      </c>
      <c r="M153" s="23">
        <v>0</v>
      </c>
      <c r="N153" s="23">
        <f>SUM(I153:M153)</f>
        <v>0</v>
      </c>
      <c r="O153" s="23">
        <v>0</v>
      </c>
      <c r="P153" s="23">
        <v>0</v>
      </c>
      <c r="Q153" s="23">
        <v>0</v>
      </c>
      <c r="R153" s="23">
        <v>0</v>
      </c>
      <c r="S153" s="23">
        <v>0</v>
      </c>
      <c r="T153" s="23">
        <f t="shared" si="63"/>
        <v>0</v>
      </c>
      <c r="U153" s="23">
        <v>55</v>
      </c>
      <c r="V153" s="41">
        <f t="shared" si="61"/>
        <v>55</v>
      </c>
      <c r="W153" s="23">
        <v>55</v>
      </c>
      <c r="X153" s="41">
        <f t="shared" si="62"/>
        <v>110</v>
      </c>
      <c r="Y153" s="22">
        <v>110</v>
      </c>
      <c r="Z153" s="21" t="s">
        <v>0</v>
      </c>
      <c r="AA153" s="20" t="s">
        <v>720</v>
      </c>
      <c r="AB153" s="20" t="s">
        <v>88</v>
      </c>
      <c r="AC153" s="20" t="s">
        <v>75</v>
      </c>
      <c r="AD153" s="20" t="s">
        <v>721</v>
      </c>
    </row>
    <row r="154" spans="1:30" ht="30" customHeight="1" x14ac:dyDescent="0.2">
      <c r="A154" s="97"/>
      <c r="B154" s="104" t="s">
        <v>231</v>
      </c>
      <c r="C154" s="104"/>
      <c r="D154" s="10" t="s">
        <v>230</v>
      </c>
      <c r="E154" s="10" t="s">
        <v>47</v>
      </c>
      <c r="F154" s="55">
        <f>F155+F162+F160</f>
        <v>4486.2199999999993</v>
      </c>
      <c r="G154" s="55">
        <f>G155+G162+G160</f>
        <v>1189.1599999999999</v>
      </c>
      <c r="H154" s="10" t="s">
        <v>47</v>
      </c>
      <c r="I154" s="55">
        <f t="shared" ref="I154:S154" si="64">I155+I162+I160</f>
        <v>1583.63</v>
      </c>
      <c r="J154" s="55">
        <f t="shared" si="64"/>
        <v>0</v>
      </c>
      <c r="K154" s="55">
        <f t="shared" si="64"/>
        <v>0</v>
      </c>
      <c r="L154" s="55">
        <f t="shared" si="64"/>
        <v>0</v>
      </c>
      <c r="M154" s="55">
        <f t="shared" si="64"/>
        <v>18</v>
      </c>
      <c r="N154" s="55">
        <f t="shared" si="64"/>
        <v>1601.63</v>
      </c>
      <c r="O154" s="55">
        <f t="shared" si="64"/>
        <v>0</v>
      </c>
      <c r="P154" s="55">
        <f t="shared" si="64"/>
        <v>0</v>
      </c>
      <c r="Q154" s="55">
        <f t="shared" si="64"/>
        <v>0</v>
      </c>
      <c r="R154" s="55">
        <f t="shared" si="64"/>
        <v>0</v>
      </c>
      <c r="S154" s="55">
        <f t="shared" si="64"/>
        <v>319</v>
      </c>
      <c r="T154" s="49">
        <f>SUM(O154:S154)</f>
        <v>319</v>
      </c>
      <c r="U154" s="55">
        <f>U155+U162+U160</f>
        <v>18</v>
      </c>
      <c r="V154" s="62">
        <f>N154+T154+U154</f>
        <v>1938.63</v>
      </c>
      <c r="W154" s="55">
        <f>W155+W162+W160</f>
        <v>0</v>
      </c>
      <c r="X154" s="62">
        <f>W154+V154+G154+F154</f>
        <v>7614.0099999999993</v>
      </c>
      <c r="Y154" s="2" t="s">
        <v>47</v>
      </c>
      <c r="Z154" s="10" t="s">
        <v>47</v>
      </c>
      <c r="AA154" s="10" t="s">
        <v>47</v>
      </c>
      <c r="AB154" s="10" t="s">
        <v>47</v>
      </c>
      <c r="AC154" s="10" t="s">
        <v>47</v>
      </c>
      <c r="AD154" s="10" t="s">
        <v>47</v>
      </c>
    </row>
    <row r="155" spans="1:30" ht="30" customHeight="1" x14ac:dyDescent="0.2">
      <c r="A155" s="97"/>
      <c r="B155" s="94" t="s">
        <v>233</v>
      </c>
      <c r="C155" s="94"/>
      <c r="D155" s="7" t="s">
        <v>232</v>
      </c>
      <c r="E155" s="7" t="s">
        <v>47</v>
      </c>
      <c r="F155" s="43">
        <f>SUM(F156:F159)</f>
        <v>4486.2199999999993</v>
      </c>
      <c r="G155" s="43">
        <f>SUM(G156:G159)</f>
        <v>1189.1599999999999</v>
      </c>
      <c r="H155" s="7" t="s">
        <v>47</v>
      </c>
      <c r="I155" s="43">
        <f>SUM(I156:I159)</f>
        <v>1583.63</v>
      </c>
      <c r="J155" s="43">
        <f t="shared" ref="J155:L155" si="65">SUM(J156:J159)</f>
        <v>0</v>
      </c>
      <c r="K155" s="43">
        <f t="shared" si="65"/>
        <v>0</v>
      </c>
      <c r="L155" s="43">
        <f t="shared" si="65"/>
        <v>0</v>
      </c>
      <c r="M155" s="43">
        <f>SUM(M156:M159)</f>
        <v>18</v>
      </c>
      <c r="N155" s="43">
        <f>SUM(N156:N159)</f>
        <v>1601.63</v>
      </c>
      <c r="O155" s="43">
        <f>SUM(O156:O159)</f>
        <v>0</v>
      </c>
      <c r="P155" s="43">
        <f t="shared" ref="P155:R155" si="66">SUM(P156:P159)</f>
        <v>0</v>
      </c>
      <c r="Q155" s="43">
        <f t="shared" si="66"/>
        <v>0</v>
      </c>
      <c r="R155" s="43">
        <f t="shared" si="66"/>
        <v>0</v>
      </c>
      <c r="S155" s="43">
        <f>SUM(S156:S159)</f>
        <v>19</v>
      </c>
      <c r="T155" s="47">
        <f t="shared" si="63"/>
        <v>19</v>
      </c>
      <c r="U155" s="43">
        <f>SUM(U156:U159)</f>
        <v>18</v>
      </c>
      <c r="V155" s="58">
        <f t="shared" si="61"/>
        <v>1638.63</v>
      </c>
      <c r="W155" s="43">
        <f>SUM(W156:W159)</f>
        <v>0</v>
      </c>
      <c r="X155" s="58">
        <f t="shared" si="62"/>
        <v>7314.0099999999993</v>
      </c>
      <c r="Y155" s="1" t="s">
        <v>47</v>
      </c>
      <c r="Z155" s="7" t="s">
        <v>47</v>
      </c>
      <c r="AA155" s="7" t="s">
        <v>47</v>
      </c>
      <c r="AB155" s="7" t="s">
        <v>47</v>
      </c>
      <c r="AC155" s="7" t="s">
        <v>47</v>
      </c>
      <c r="AD155" s="7" t="s">
        <v>47</v>
      </c>
    </row>
    <row r="156" spans="1:30" ht="246.75" customHeight="1" x14ac:dyDescent="0.2">
      <c r="A156" s="97"/>
      <c r="B156" s="32" t="s">
        <v>574</v>
      </c>
      <c r="C156" s="20" t="s">
        <v>692</v>
      </c>
      <c r="D156" s="21" t="s">
        <v>575</v>
      </c>
      <c r="E156" s="21" t="s">
        <v>0</v>
      </c>
      <c r="F156" s="23">
        <v>3105.64</v>
      </c>
      <c r="G156" s="23">
        <v>225.73</v>
      </c>
      <c r="H156" s="21" t="s">
        <v>46</v>
      </c>
      <c r="I156" s="23">
        <v>1368.105</v>
      </c>
      <c r="J156" s="23">
        <v>0</v>
      </c>
      <c r="K156" s="23">
        <v>0</v>
      </c>
      <c r="L156" s="23">
        <v>0</v>
      </c>
      <c r="M156" s="23">
        <v>0</v>
      </c>
      <c r="N156" s="23">
        <f t="shared" si="54"/>
        <v>1368.105</v>
      </c>
      <c r="O156" s="23">
        <v>0</v>
      </c>
      <c r="P156" s="23">
        <v>0</v>
      </c>
      <c r="Q156" s="23">
        <v>0</v>
      </c>
      <c r="R156" s="23">
        <v>0</v>
      </c>
      <c r="S156" s="23">
        <v>0</v>
      </c>
      <c r="T156" s="23">
        <f t="shared" si="63"/>
        <v>0</v>
      </c>
      <c r="U156" s="23">
        <v>0</v>
      </c>
      <c r="V156" s="41">
        <f t="shared" si="61"/>
        <v>1368.105</v>
      </c>
      <c r="W156" s="23">
        <v>0</v>
      </c>
      <c r="X156" s="41">
        <f t="shared" si="62"/>
        <v>4699.4750000000004</v>
      </c>
      <c r="Y156" s="22">
        <v>13786.25411</v>
      </c>
      <c r="Z156" s="21" t="s">
        <v>0</v>
      </c>
      <c r="AA156" s="20" t="s">
        <v>760</v>
      </c>
      <c r="AB156" s="20" t="s">
        <v>693</v>
      </c>
      <c r="AC156" s="20" t="s">
        <v>6</v>
      </c>
      <c r="AD156" s="20" t="s">
        <v>564</v>
      </c>
    </row>
    <row r="157" spans="1:30" ht="94.5" x14ac:dyDescent="0.2">
      <c r="A157" s="97"/>
      <c r="B157" s="32" t="s">
        <v>576</v>
      </c>
      <c r="C157" s="20" t="s">
        <v>39</v>
      </c>
      <c r="D157" s="21" t="s">
        <v>575</v>
      </c>
      <c r="E157" s="21" t="s">
        <v>0</v>
      </c>
      <c r="F157" s="23">
        <v>1380.58</v>
      </c>
      <c r="G157" s="23">
        <v>963.43</v>
      </c>
      <c r="H157" s="21" t="s">
        <v>46</v>
      </c>
      <c r="I157" s="23">
        <v>215.52500000000001</v>
      </c>
      <c r="J157" s="23">
        <v>0</v>
      </c>
      <c r="K157" s="23">
        <v>0</v>
      </c>
      <c r="L157" s="23">
        <v>0</v>
      </c>
      <c r="M157" s="23">
        <v>0</v>
      </c>
      <c r="N157" s="23">
        <f t="shared" si="54"/>
        <v>215.52500000000001</v>
      </c>
      <c r="O157" s="23">
        <v>0</v>
      </c>
      <c r="P157" s="23">
        <v>0</v>
      </c>
      <c r="Q157" s="23">
        <v>0</v>
      </c>
      <c r="R157" s="23">
        <v>0</v>
      </c>
      <c r="S157" s="23">
        <v>0</v>
      </c>
      <c r="T157" s="23">
        <f t="shared" si="63"/>
        <v>0</v>
      </c>
      <c r="U157" s="23">
        <v>0</v>
      </c>
      <c r="V157" s="41">
        <f t="shared" si="61"/>
        <v>215.52500000000001</v>
      </c>
      <c r="W157" s="23">
        <v>0</v>
      </c>
      <c r="X157" s="41">
        <f t="shared" si="62"/>
        <v>2559.5349999999999</v>
      </c>
      <c r="Y157" s="22">
        <v>8839.9245599999995</v>
      </c>
      <c r="Z157" s="21" t="s">
        <v>0</v>
      </c>
      <c r="AA157" s="20" t="s">
        <v>761</v>
      </c>
      <c r="AB157" s="20" t="s">
        <v>47</v>
      </c>
      <c r="AC157" s="20" t="s">
        <v>6</v>
      </c>
      <c r="AD157" s="20" t="s">
        <v>97</v>
      </c>
    </row>
    <row r="158" spans="1:30" ht="73.5" x14ac:dyDescent="0.2">
      <c r="A158" s="97"/>
      <c r="B158" s="32" t="s">
        <v>577</v>
      </c>
      <c r="C158" s="20" t="s">
        <v>40</v>
      </c>
      <c r="D158" s="21" t="s">
        <v>578</v>
      </c>
      <c r="E158" s="21" t="s">
        <v>0</v>
      </c>
      <c r="F158" s="23">
        <v>0</v>
      </c>
      <c r="G158" s="23">
        <v>0</v>
      </c>
      <c r="H158" s="21" t="s">
        <v>261</v>
      </c>
      <c r="I158" s="23">
        <v>0</v>
      </c>
      <c r="J158" s="23">
        <v>0</v>
      </c>
      <c r="K158" s="23">
        <v>0</v>
      </c>
      <c r="L158" s="23">
        <v>0</v>
      </c>
      <c r="M158" s="23">
        <v>18</v>
      </c>
      <c r="N158" s="23">
        <f t="shared" si="54"/>
        <v>18</v>
      </c>
      <c r="O158" s="23">
        <v>0</v>
      </c>
      <c r="P158" s="23">
        <v>0</v>
      </c>
      <c r="Q158" s="23">
        <v>0</v>
      </c>
      <c r="R158" s="23">
        <v>0</v>
      </c>
      <c r="S158" s="23">
        <v>19</v>
      </c>
      <c r="T158" s="23">
        <f t="shared" si="63"/>
        <v>19</v>
      </c>
      <c r="U158" s="23">
        <v>18</v>
      </c>
      <c r="V158" s="41">
        <f t="shared" si="61"/>
        <v>55</v>
      </c>
      <c r="W158" s="23">
        <v>0</v>
      </c>
      <c r="X158" s="41">
        <f t="shared" si="62"/>
        <v>55</v>
      </c>
      <c r="Y158" s="22">
        <v>260</v>
      </c>
      <c r="Z158" s="21" t="s">
        <v>0</v>
      </c>
      <c r="AA158" s="20" t="s">
        <v>579</v>
      </c>
      <c r="AB158" s="20" t="s">
        <v>653</v>
      </c>
      <c r="AC158" s="20" t="s">
        <v>564</v>
      </c>
      <c r="AD158" s="31" t="s">
        <v>580</v>
      </c>
    </row>
    <row r="159" spans="1:30" ht="52.5" hidden="1" x14ac:dyDescent="0.2">
      <c r="A159" s="97"/>
      <c r="B159" s="32" t="s">
        <v>581</v>
      </c>
      <c r="C159" s="20" t="s">
        <v>582</v>
      </c>
      <c r="D159" s="21" t="s">
        <v>583</v>
      </c>
      <c r="E159" s="21" t="s">
        <v>0</v>
      </c>
      <c r="F159" s="23">
        <v>0</v>
      </c>
      <c r="G159" s="23">
        <v>0</v>
      </c>
      <c r="H159" s="21" t="s">
        <v>261</v>
      </c>
      <c r="I159" s="23">
        <v>0</v>
      </c>
      <c r="J159" s="23">
        <v>0</v>
      </c>
      <c r="K159" s="23">
        <v>0</v>
      </c>
      <c r="L159" s="23">
        <v>0</v>
      </c>
      <c r="M159" s="23">
        <v>0</v>
      </c>
      <c r="N159" s="23">
        <f t="shared" si="54"/>
        <v>0</v>
      </c>
      <c r="O159" s="23">
        <v>0</v>
      </c>
      <c r="P159" s="23">
        <v>0</v>
      </c>
      <c r="Q159" s="23">
        <v>0</v>
      </c>
      <c r="R159" s="23">
        <v>0</v>
      </c>
      <c r="S159" s="23">
        <v>0</v>
      </c>
      <c r="T159" s="23">
        <f t="shared" si="63"/>
        <v>0</v>
      </c>
      <c r="U159" s="23">
        <v>0</v>
      </c>
      <c r="V159" s="41">
        <f t="shared" si="61"/>
        <v>0</v>
      </c>
      <c r="W159" s="23">
        <v>0</v>
      </c>
      <c r="X159" s="41">
        <f t="shared" si="62"/>
        <v>0</v>
      </c>
      <c r="Y159" s="22">
        <v>500</v>
      </c>
      <c r="Z159" s="21" t="s">
        <v>0</v>
      </c>
      <c r="AA159" s="20" t="s">
        <v>584</v>
      </c>
      <c r="AB159" s="20" t="s">
        <v>47</v>
      </c>
      <c r="AC159" s="20" t="s">
        <v>564</v>
      </c>
      <c r="AD159" s="20" t="s">
        <v>47</v>
      </c>
    </row>
    <row r="160" spans="1:30" ht="35.1" customHeight="1" x14ac:dyDescent="0.2">
      <c r="A160" s="97"/>
      <c r="B160" s="94" t="s">
        <v>686</v>
      </c>
      <c r="C160" s="94"/>
      <c r="D160" s="7" t="s">
        <v>689</v>
      </c>
      <c r="E160" s="7"/>
      <c r="F160" s="43">
        <f>SUM(F161:F164)</f>
        <v>0</v>
      </c>
      <c r="G160" s="43">
        <f>SUM(G161:G164)</f>
        <v>0</v>
      </c>
      <c r="H160" s="7" t="s">
        <v>47</v>
      </c>
      <c r="I160" s="43">
        <f>I161</f>
        <v>0</v>
      </c>
      <c r="J160" s="43">
        <f>J161</f>
        <v>0</v>
      </c>
      <c r="K160" s="43">
        <f>K161</f>
        <v>0</v>
      </c>
      <c r="L160" s="43">
        <f>L161</f>
        <v>0</v>
      </c>
      <c r="M160" s="43">
        <f>M161</f>
        <v>0</v>
      </c>
      <c r="N160" s="68">
        <f t="shared" si="54"/>
        <v>0</v>
      </c>
      <c r="O160" s="43">
        <f>O161</f>
        <v>0</v>
      </c>
      <c r="P160" s="43">
        <f>P161</f>
        <v>0</v>
      </c>
      <c r="Q160" s="43">
        <f>Q161</f>
        <v>0</v>
      </c>
      <c r="R160" s="43">
        <f>R161</f>
        <v>0</v>
      </c>
      <c r="S160" s="43">
        <f>S161</f>
        <v>0</v>
      </c>
      <c r="T160" s="1">
        <f t="shared" si="63"/>
        <v>0</v>
      </c>
      <c r="U160" s="1">
        <f>SUM(U161:U164)</f>
        <v>0</v>
      </c>
      <c r="V160" s="1">
        <f t="shared" si="61"/>
        <v>0</v>
      </c>
      <c r="W160" s="1">
        <f>SUM(W161:W164)</f>
        <v>0</v>
      </c>
      <c r="X160" s="1">
        <f>W160+V160+G160+F160</f>
        <v>0</v>
      </c>
      <c r="Y160" s="7" t="s">
        <v>47</v>
      </c>
      <c r="Z160" s="7" t="s">
        <v>47</v>
      </c>
      <c r="AA160" s="7" t="s">
        <v>47</v>
      </c>
      <c r="AB160" s="7" t="s">
        <v>47</v>
      </c>
      <c r="AC160" s="7" t="s">
        <v>47</v>
      </c>
      <c r="AD160" s="7" t="s">
        <v>47</v>
      </c>
    </row>
    <row r="161" spans="1:30" ht="165" customHeight="1" x14ac:dyDescent="0.2">
      <c r="A161" s="97"/>
      <c r="B161" s="69" t="s">
        <v>687</v>
      </c>
      <c r="C161" s="65" t="s">
        <v>688</v>
      </c>
      <c r="D161" s="70" t="s">
        <v>689</v>
      </c>
      <c r="E161" s="21"/>
      <c r="F161" s="23">
        <v>0</v>
      </c>
      <c r="G161" s="23">
        <v>0</v>
      </c>
      <c r="H161" s="21" t="s">
        <v>261</v>
      </c>
      <c r="I161" s="23">
        <v>0</v>
      </c>
      <c r="J161" s="23">
        <v>0</v>
      </c>
      <c r="K161" s="23">
        <v>0</v>
      </c>
      <c r="L161" s="23">
        <v>0</v>
      </c>
      <c r="M161" s="23">
        <v>0</v>
      </c>
      <c r="N161" s="23">
        <f t="shared" si="54"/>
        <v>0</v>
      </c>
      <c r="O161" s="23">
        <v>0</v>
      </c>
      <c r="P161" s="23">
        <v>0</v>
      </c>
      <c r="Q161" s="23">
        <v>0</v>
      </c>
      <c r="R161" s="23">
        <v>0</v>
      </c>
      <c r="S161" s="23">
        <v>0</v>
      </c>
      <c r="T161" s="23">
        <f t="shared" si="63"/>
        <v>0</v>
      </c>
      <c r="U161" s="23">
        <v>0</v>
      </c>
      <c r="V161" s="41">
        <f t="shared" si="61"/>
        <v>0</v>
      </c>
      <c r="W161" s="23">
        <v>0</v>
      </c>
      <c r="X161" s="41">
        <f t="shared" si="62"/>
        <v>0</v>
      </c>
      <c r="Y161" s="22">
        <v>0</v>
      </c>
      <c r="Z161" s="21" t="s">
        <v>0</v>
      </c>
      <c r="AA161" s="20" t="s">
        <v>762</v>
      </c>
      <c r="AB161" s="20" t="s">
        <v>690</v>
      </c>
      <c r="AC161" s="65" t="s">
        <v>304</v>
      </c>
      <c r="AD161" s="20" t="s">
        <v>691</v>
      </c>
    </row>
    <row r="162" spans="1:30" ht="30" customHeight="1" x14ac:dyDescent="0.2">
      <c r="A162" s="97"/>
      <c r="B162" s="94" t="s">
        <v>235</v>
      </c>
      <c r="C162" s="94"/>
      <c r="D162" s="7" t="s">
        <v>234</v>
      </c>
      <c r="E162" s="7" t="s">
        <v>47</v>
      </c>
      <c r="F162" s="43">
        <f>SUM(F163:F166)</f>
        <v>0</v>
      </c>
      <c r="G162" s="43">
        <f>SUM(G163:G166)</f>
        <v>0</v>
      </c>
      <c r="H162" s="7" t="s">
        <v>47</v>
      </c>
      <c r="I162" s="43">
        <f>SUM(I163:I166)</f>
        <v>0</v>
      </c>
      <c r="J162" s="43">
        <f t="shared" ref="J162:L162" si="67">SUM(J163:J166)</f>
        <v>0</v>
      </c>
      <c r="K162" s="43">
        <f t="shared" si="67"/>
        <v>0</v>
      </c>
      <c r="L162" s="43">
        <f t="shared" si="67"/>
        <v>0</v>
      </c>
      <c r="M162" s="43">
        <f>SUM(M163:M166)</f>
        <v>0</v>
      </c>
      <c r="N162" s="47">
        <f t="shared" si="54"/>
        <v>0</v>
      </c>
      <c r="O162" s="43">
        <f>SUM(O163:O166)</f>
        <v>0</v>
      </c>
      <c r="P162" s="43">
        <f t="shared" ref="P162:R162" si="68">SUM(P163:P166)</f>
        <v>0</v>
      </c>
      <c r="Q162" s="43">
        <f t="shared" si="68"/>
        <v>0</v>
      </c>
      <c r="R162" s="43">
        <f t="shared" si="68"/>
        <v>0</v>
      </c>
      <c r="S162" s="43">
        <f>SUM(S163:S166)</f>
        <v>300</v>
      </c>
      <c r="T162" s="47">
        <f t="shared" si="63"/>
        <v>300</v>
      </c>
      <c r="U162" s="43">
        <f>SUM(U163:U166)</f>
        <v>0</v>
      </c>
      <c r="V162" s="58">
        <f t="shared" si="61"/>
        <v>300</v>
      </c>
      <c r="W162" s="43">
        <f>SUM(W163:W166)</f>
        <v>0</v>
      </c>
      <c r="X162" s="58">
        <f>W162+V162+G162+F162</f>
        <v>300</v>
      </c>
      <c r="Y162" s="1" t="s">
        <v>47</v>
      </c>
      <c r="Z162" s="7" t="s">
        <v>47</v>
      </c>
      <c r="AA162" s="7" t="s">
        <v>47</v>
      </c>
      <c r="AB162" s="7" t="s">
        <v>47</v>
      </c>
      <c r="AC162" s="7" t="s">
        <v>47</v>
      </c>
      <c r="AD162" s="7" t="s">
        <v>47</v>
      </c>
    </row>
    <row r="163" spans="1:30" ht="63" x14ac:dyDescent="0.2">
      <c r="A163" s="97"/>
      <c r="B163" s="32" t="s">
        <v>585</v>
      </c>
      <c r="C163" s="20" t="s">
        <v>586</v>
      </c>
      <c r="D163" s="21" t="s">
        <v>587</v>
      </c>
      <c r="E163" s="21" t="s">
        <v>0</v>
      </c>
      <c r="F163" s="23">
        <v>0</v>
      </c>
      <c r="G163" s="23">
        <v>0</v>
      </c>
      <c r="H163" s="21" t="s">
        <v>261</v>
      </c>
      <c r="I163" s="23">
        <v>0</v>
      </c>
      <c r="J163" s="23">
        <v>0</v>
      </c>
      <c r="K163" s="23">
        <v>0</v>
      </c>
      <c r="L163" s="23">
        <v>0</v>
      </c>
      <c r="M163" s="23">
        <v>0</v>
      </c>
      <c r="N163" s="23">
        <f t="shared" si="54"/>
        <v>0</v>
      </c>
      <c r="O163" s="23">
        <v>0</v>
      </c>
      <c r="P163" s="23">
        <v>0</v>
      </c>
      <c r="Q163" s="23">
        <v>0</v>
      </c>
      <c r="R163" s="23">
        <v>0</v>
      </c>
      <c r="S163" s="23">
        <v>300</v>
      </c>
      <c r="T163" s="23">
        <f t="shared" si="63"/>
        <v>300</v>
      </c>
      <c r="U163" s="23">
        <v>0</v>
      </c>
      <c r="V163" s="41">
        <f t="shared" si="61"/>
        <v>300</v>
      </c>
      <c r="W163" s="23">
        <v>0</v>
      </c>
      <c r="X163" s="41">
        <f t="shared" si="62"/>
        <v>300</v>
      </c>
      <c r="Y163" s="22">
        <v>1204.8</v>
      </c>
      <c r="Z163" s="21" t="s">
        <v>0</v>
      </c>
      <c r="AA163" s="20" t="s">
        <v>41</v>
      </c>
      <c r="AB163" s="20" t="s">
        <v>47</v>
      </c>
      <c r="AC163" s="20" t="s">
        <v>494</v>
      </c>
      <c r="AD163" s="20" t="s">
        <v>174</v>
      </c>
    </row>
    <row r="164" spans="1:30" ht="63" hidden="1" x14ac:dyDescent="0.2">
      <c r="A164" s="97"/>
      <c r="B164" s="32" t="s">
        <v>588</v>
      </c>
      <c r="C164" s="20" t="s">
        <v>589</v>
      </c>
      <c r="D164" s="21" t="s">
        <v>590</v>
      </c>
      <c r="E164" s="21" t="s">
        <v>74</v>
      </c>
      <c r="F164" s="23">
        <v>0</v>
      </c>
      <c r="G164" s="23">
        <v>0</v>
      </c>
      <c r="H164" s="21" t="s">
        <v>261</v>
      </c>
      <c r="I164" s="23">
        <v>0</v>
      </c>
      <c r="J164" s="23">
        <v>0</v>
      </c>
      <c r="K164" s="23">
        <v>0</v>
      </c>
      <c r="L164" s="23">
        <v>0</v>
      </c>
      <c r="M164" s="23">
        <v>0</v>
      </c>
      <c r="N164" s="23">
        <f t="shared" si="54"/>
        <v>0</v>
      </c>
      <c r="O164" s="23">
        <v>0</v>
      </c>
      <c r="P164" s="23">
        <v>0</v>
      </c>
      <c r="Q164" s="23">
        <v>0</v>
      </c>
      <c r="R164" s="23">
        <v>0</v>
      </c>
      <c r="S164" s="23">
        <v>0</v>
      </c>
      <c r="T164" s="23">
        <f t="shared" si="63"/>
        <v>0</v>
      </c>
      <c r="U164" s="23">
        <v>0</v>
      </c>
      <c r="V164" s="41">
        <f t="shared" si="61"/>
        <v>0</v>
      </c>
      <c r="W164" s="23">
        <v>0</v>
      </c>
      <c r="X164" s="41">
        <f t="shared" si="62"/>
        <v>0</v>
      </c>
      <c r="Y164" s="22">
        <v>360</v>
      </c>
      <c r="Z164" s="21" t="s">
        <v>74</v>
      </c>
      <c r="AA164" s="20" t="s">
        <v>591</v>
      </c>
      <c r="AB164" s="20" t="s">
        <v>47</v>
      </c>
      <c r="AC164" s="20" t="s">
        <v>592</v>
      </c>
      <c r="AD164" s="20" t="s">
        <v>101</v>
      </c>
    </row>
    <row r="165" spans="1:30" ht="36.950000000000003" customHeight="1" x14ac:dyDescent="0.2">
      <c r="A165" s="97"/>
      <c r="B165" s="32" t="s">
        <v>593</v>
      </c>
      <c r="C165" s="20" t="s">
        <v>594</v>
      </c>
      <c r="D165" s="21" t="s">
        <v>595</v>
      </c>
      <c r="E165" s="21" t="s">
        <v>0</v>
      </c>
      <c r="F165" s="23">
        <v>0</v>
      </c>
      <c r="G165" s="23">
        <v>0</v>
      </c>
      <c r="H165" s="21" t="s">
        <v>261</v>
      </c>
      <c r="I165" s="23">
        <v>0</v>
      </c>
      <c r="J165" s="23">
        <v>0</v>
      </c>
      <c r="K165" s="23">
        <v>0</v>
      </c>
      <c r="L165" s="23">
        <v>0</v>
      </c>
      <c r="M165" s="23">
        <v>0</v>
      </c>
      <c r="N165" s="23">
        <f t="shared" si="54"/>
        <v>0</v>
      </c>
      <c r="O165" s="23">
        <v>0</v>
      </c>
      <c r="P165" s="23">
        <v>0</v>
      </c>
      <c r="Q165" s="23">
        <v>0</v>
      </c>
      <c r="R165" s="23">
        <v>0</v>
      </c>
      <c r="S165" s="23">
        <v>0</v>
      </c>
      <c r="T165" s="23">
        <f t="shared" si="63"/>
        <v>0</v>
      </c>
      <c r="U165" s="23">
        <v>0</v>
      </c>
      <c r="V165" s="41">
        <f t="shared" si="61"/>
        <v>0</v>
      </c>
      <c r="W165" s="23">
        <v>0</v>
      </c>
      <c r="X165" s="41">
        <f t="shared" si="62"/>
        <v>0</v>
      </c>
      <c r="Y165" s="22">
        <v>1910</v>
      </c>
      <c r="Z165" s="21" t="s">
        <v>0</v>
      </c>
      <c r="AA165" s="20" t="s">
        <v>596</v>
      </c>
      <c r="AB165" s="20" t="s">
        <v>47</v>
      </c>
      <c r="AC165" s="20" t="s">
        <v>501</v>
      </c>
      <c r="AD165" s="20" t="s">
        <v>597</v>
      </c>
    </row>
    <row r="166" spans="1:30" ht="52.5" hidden="1" x14ac:dyDescent="0.2">
      <c r="A166" s="97"/>
      <c r="B166" s="32" t="s">
        <v>598</v>
      </c>
      <c r="C166" s="20" t="s">
        <v>599</v>
      </c>
      <c r="D166" s="21" t="s">
        <v>639</v>
      </c>
      <c r="E166" s="21" t="s">
        <v>74</v>
      </c>
      <c r="F166" s="23">
        <v>0</v>
      </c>
      <c r="G166" s="23">
        <v>0</v>
      </c>
      <c r="H166" s="21" t="s">
        <v>286</v>
      </c>
      <c r="I166" s="23">
        <v>0</v>
      </c>
      <c r="J166" s="23">
        <v>0</v>
      </c>
      <c r="K166" s="23">
        <v>0</v>
      </c>
      <c r="L166" s="23">
        <v>0</v>
      </c>
      <c r="M166" s="23">
        <v>0</v>
      </c>
      <c r="N166" s="23">
        <f t="shared" si="54"/>
        <v>0</v>
      </c>
      <c r="O166" s="23">
        <v>0</v>
      </c>
      <c r="P166" s="23">
        <v>0</v>
      </c>
      <c r="Q166" s="23">
        <v>0</v>
      </c>
      <c r="R166" s="23">
        <v>0</v>
      </c>
      <c r="S166" s="23">
        <v>0</v>
      </c>
      <c r="T166" s="23">
        <f t="shared" si="63"/>
        <v>0</v>
      </c>
      <c r="U166" s="23">
        <v>0</v>
      </c>
      <c r="V166" s="41">
        <f t="shared" si="61"/>
        <v>0</v>
      </c>
      <c r="W166" s="23">
        <v>0</v>
      </c>
      <c r="X166" s="41">
        <f t="shared" si="62"/>
        <v>0</v>
      </c>
      <c r="Y166" s="22">
        <v>11604</v>
      </c>
      <c r="Z166" s="21" t="s">
        <v>600</v>
      </c>
      <c r="AA166" s="20" t="s">
        <v>601</v>
      </c>
      <c r="AB166" s="20" t="s">
        <v>602</v>
      </c>
      <c r="AC166" s="20" t="s">
        <v>6</v>
      </c>
      <c r="AD166" s="20" t="s">
        <v>98</v>
      </c>
    </row>
    <row r="167" spans="1:30" ht="30" customHeight="1" x14ac:dyDescent="0.2">
      <c r="A167" s="99"/>
      <c r="B167" s="101" t="s">
        <v>236</v>
      </c>
      <c r="C167" s="101"/>
      <c r="D167" s="16" t="s">
        <v>46</v>
      </c>
      <c r="E167" s="16" t="s">
        <v>47</v>
      </c>
      <c r="F167" s="50">
        <f>F168+F175</f>
        <v>0</v>
      </c>
      <c r="G167" s="50">
        <f>G168+G175</f>
        <v>22.387</v>
      </c>
      <c r="H167" s="16" t="s">
        <v>47</v>
      </c>
      <c r="I167" s="50">
        <f>I168+I175</f>
        <v>36</v>
      </c>
      <c r="J167" s="50">
        <f>J168+J175</f>
        <v>0</v>
      </c>
      <c r="K167" s="50">
        <f>K168+K175</f>
        <v>0</v>
      </c>
      <c r="L167" s="50">
        <f>L168+L175</f>
        <v>0</v>
      </c>
      <c r="M167" s="50">
        <f>M168+M175</f>
        <v>0</v>
      </c>
      <c r="N167" s="50">
        <f t="shared" si="54"/>
        <v>36</v>
      </c>
      <c r="O167" s="50">
        <f>O168+O175</f>
        <v>225</v>
      </c>
      <c r="P167" s="50">
        <f>P168+P175</f>
        <v>0</v>
      </c>
      <c r="Q167" s="50">
        <f>Q168+Q175</f>
        <v>0</v>
      </c>
      <c r="R167" s="50">
        <f>R168+R175</f>
        <v>0</v>
      </c>
      <c r="S167" s="50">
        <f>S168+S175</f>
        <v>0</v>
      </c>
      <c r="T167" s="50">
        <f t="shared" si="63"/>
        <v>225</v>
      </c>
      <c r="U167" s="50">
        <f>U168+U175</f>
        <v>675</v>
      </c>
      <c r="V167" s="63">
        <f t="shared" si="61"/>
        <v>936</v>
      </c>
      <c r="W167" s="50">
        <f>W168+W175</f>
        <v>3636.61</v>
      </c>
      <c r="X167" s="63">
        <f t="shared" si="62"/>
        <v>4594.9970000000003</v>
      </c>
      <c r="Y167" s="15" t="s">
        <v>47</v>
      </c>
      <c r="Z167" s="16" t="s">
        <v>47</v>
      </c>
      <c r="AA167" s="16" t="s">
        <v>47</v>
      </c>
      <c r="AB167" s="16" t="s">
        <v>47</v>
      </c>
      <c r="AC167" s="16" t="s">
        <v>47</v>
      </c>
      <c r="AD167" s="16" t="s">
        <v>47</v>
      </c>
    </row>
    <row r="168" spans="1:30" ht="30" customHeight="1" x14ac:dyDescent="0.2">
      <c r="A168" s="99"/>
      <c r="B168" s="94" t="s">
        <v>238</v>
      </c>
      <c r="C168" s="94"/>
      <c r="D168" s="7" t="s">
        <v>237</v>
      </c>
      <c r="E168" s="7" t="s">
        <v>47</v>
      </c>
      <c r="F168" s="43">
        <f>SUM(F169:F174)</f>
        <v>0</v>
      </c>
      <c r="G168" s="43">
        <f>SUM(G169:G174)</f>
        <v>22.387</v>
      </c>
      <c r="H168" s="7" t="s">
        <v>47</v>
      </c>
      <c r="I168" s="43">
        <f>SUM(I169:I174)</f>
        <v>36</v>
      </c>
      <c r="J168" s="43">
        <f>SUM(J169:J174)</f>
        <v>0</v>
      </c>
      <c r="K168" s="43">
        <f>SUM(K169:K174)</f>
        <v>0</v>
      </c>
      <c r="L168" s="43">
        <f>SUM(L169:L174)</f>
        <v>0</v>
      </c>
      <c r="M168" s="43">
        <f>SUM(M169:M174)</f>
        <v>0</v>
      </c>
      <c r="N168" s="47">
        <f t="shared" si="54"/>
        <v>36</v>
      </c>
      <c r="O168" s="43">
        <f>SUM(O169:O174)</f>
        <v>150</v>
      </c>
      <c r="P168" s="43">
        <f>SUM(P169:P174)</f>
        <v>0</v>
      </c>
      <c r="Q168" s="43">
        <f>SUM(Q169:Q174)</f>
        <v>0</v>
      </c>
      <c r="R168" s="43">
        <f>SUM(R169:R174)</f>
        <v>0</v>
      </c>
      <c r="S168" s="43">
        <f>SUM(S169:S174)</f>
        <v>0</v>
      </c>
      <c r="T168" s="47">
        <f t="shared" si="63"/>
        <v>150</v>
      </c>
      <c r="U168" s="43">
        <f>SUM(U169:U174)</f>
        <v>600</v>
      </c>
      <c r="V168" s="58">
        <f t="shared" si="61"/>
        <v>786</v>
      </c>
      <c r="W168" s="43">
        <f>SUM(W169:W174)</f>
        <v>3331.61</v>
      </c>
      <c r="X168" s="58">
        <f t="shared" si="62"/>
        <v>4139.9970000000003</v>
      </c>
      <c r="Y168" s="1" t="s">
        <v>47</v>
      </c>
      <c r="Z168" s="7" t="s">
        <v>47</v>
      </c>
      <c r="AA168" s="7" t="s">
        <v>47</v>
      </c>
      <c r="AB168" s="7" t="s">
        <v>47</v>
      </c>
      <c r="AC168" s="7" t="s">
        <v>47</v>
      </c>
      <c r="AD168" s="7" t="s">
        <v>47</v>
      </c>
    </row>
    <row r="169" spans="1:30" ht="63" x14ac:dyDescent="0.2">
      <c r="A169" s="99"/>
      <c r="B169" s="33" t="s">
        <v>603</v>
      </c>
      <c r="C169" s="20" t="s">
        <v>604</v>
      </c>
      <c r="D169" s="21" t="s">
        <v>605</v>
      </c>
      <c r="E169" s="21" t="s">
        <v>0</v>
      </c>
      <c r="F169" s="23">
        <v>0</v>
      </c>
      <c r="G169" s="23">
        <v>22.387</v>
      </c>
      <c r="H169" s="21" t="s">
        <v>261</v>
      </c>
      <c r="I169" s="23">
        <v>0</v>
      </c>
      <c r="J169" s="23">
        <v>0</v>
      </c>
      <c r="K169" s="23">
        <v>0</v>
      </c>
      <c r="L169" s="23">
        <v>0</v>
      </c>
      <c r="M169" s="23">
        <v>0</v>
      </c>
      <c r="N169" s="23">
        <f t="shared" si="54"/>
        <v>0</v>
      </c>
      <c r="O169" s="23">
        <v>0</v>
      </c>
      <c r="P169" s="23">
        <v>0</v>
      </c>
      <c r="Q169" s="23">
        <v>0</v>
      </c>
      <c r="R169" s="23">
        <v>0</v>
      </c>
      <c r="S169" s="23">
        <v>0</v>
      </c>
      <c r="T169" s="23">
        <f t="shared" si="63"/>
        <v>0</v>
      </c>
      <c r="U169" s="23">
        <v>150</v>
      </c>
      <c r="V169" s="41">
        <f t="shared" si="61"/>
        <v>150</v>
      </c>
      <c r="W169" s="23">
        <v>787.61</v>
      </c>
      <c r="X169" s="41">
        <f t="shared" si="62"/>
        <v>959.99700000000007</v>
      </c>
      <c r="Y169" s="22">
        <v>960</v>
      </c>
      <c r="Z169" s="21" t="s">
        <v>74</v>
      </c>
      <c r="AA169" s="20" t="s">
        <v>42</v>
      </c>
      <c r="AB169" s="20" t="s">
        <v>47</v>
      </c>
      <c r="AC169" s="20" t="s">
        <v>646</v>
      </c>
      <c r="AD169" s="20" t="s">
        <v>83</v>
      </c>
    </row>
    <row r="170" spans="1:30" ht="94.5" hidden="1" x14ac:dyDescent="0.2">
      <c r="A170" s="99"/>
      <c r="B170" s="33" t="s">
        <v>606</v>
      </c>
      <c r="C170" s="20" t="s">
        <v>607</v>
      </c>
      <c r="D170" s="21" t="s">
        <v>608</v>
      </c>
      <c r="E170" s="21" t="s">
        <v>0</v>
      </c>
      <c r="F170" s="23">
        <v>0</v>
      </c>
      <c r="G170" s="23">
        <v>0</v>
      </c>
      <c r="H170" s="21" t="s">
        <v>261</v>
      </c>
      <c r="I170" s="23">
        <v>0</v>
      </c>
      <c r="J170" s="23">
        <v>0</v>
      </c>
      <c r="K170" s="23">
        <v>0</v>
      </c>
      <c r="L170" s="23">
        <v>0</v>
      </c>
      <c r="M170" s="23">
        <v>0</v>
      </c>
      <c r="N170" s="23">
        <f t="shared" si="54"/>
        <v>0</v>
      </c>
      <c r="O170" s="23">
        <v>0</v>
      </c>
      <c r="P170" s="23">
        <v>0</v>
      </c>
      <c r="Q170" s="23">
        <v>0</v>
      </c>
      <c r="R170" s="23">
        <v>0</v>
      </c>
      <c r="S170" s="23">
        <v>0</v>
      </c>
      <c r="T170" s="23">
        <f t="shared" si="63"/>
        <v>0</v>
      </c>
      <c r="U170" s="23">
        <v>0</v>
      </c>
      <c r="V170" s="41">
        <f t="shared" si="61"/>
        <v>0</v>
      </c>
      <c r="W170" s="23">
        <v>0</v>
      </c>
      <c r="X170" s="41">
        <f t="shared" si="62"/>
        <v>0</v>
      </c>
      <c r="Y170" s="22">
        <v>600</v>
      </c>
      <c r="Z170" s="21"/>
      <c r="AA170" s="38" t="s">
        <v>763</v>
      </c>
      <c r="AB170" s="20" t="s">
        <v>47</v>
      </c>
      <c r="AC170" s="20" t="s">
        <v>592</v>
      </c>
      <c r="AD170" s="20" t="s">
        <v>173</v>
      </c>
    </row>
    <row r="171" spans="1:30" ht="63" hidden="1" x14ac:dyDescent="0.2">
      <c r="A171" s="99"/>
      <c r="B171" s="33" t="s">
        <v>609</v>
      </c>
      <c r="C171" s="20" t="s">
        <v>610</v>
      </c>
      <c r="D171" s="21" t="s">
        <v>608</v>
      </c>
      <c r="E171" s="21" t="s">
        <v>0</v>
      </c>
      <c r="F171" s="23">
        <v>0</v>
      </c>
      <c r="G171" s="23">
        <v>0</v>
      </c>
      <c r="H171" s="21" t="s">
        <v>261</v>
      </c>
      <c r="I171" s="23">
        <v>0</v>
      </c>
      <c r="J171" s="23">
        <v>0</v>
      </c>
      <c r="K171" s="23">
        <v>0</v>
      </c>
      <c r="L171" s="23">
        <v>0</v>
      </c>
      <c r="M171" s="23">
        <v>0</v>
      </c>
      <c r="N171" s="23">
        <f t="shared" si="54"/>
        <v>0</v>
      </c>
      <c r="O171" s="23">
        <v>0</v>
      </c>
      <c r="P171" s="23">
        <v>0</v>
      </c>
      <c r="Q171" s="23">
        <v>0</v>
      </c>
      <c r="R171" s="23">
        <v>0</v>
      </c>
      <c r="S171" s="23">
        <v>0</v>
      </c>
      <c r="T171" s="23">
        <f t="shared" si="63"/>
        <v>0</v>
      </c>
      <c r="U171" s="23">
        <v>0</v>
      </c>
      <c r="V171" s="41">
        <f t="shared" si="61"/>
        <v>0</v>
      </c>
      <c r="W171" s="23">
        <v>0</v>
      </c>
      <c r="X171" s="41">
        <f t="shared" si="62"/>
        <v>0</v>
      </c>
      <c r="Y171" s="22">
        <v>2000</v>
      </c>
      <c r="Z171" s="21" t="s">
        <v>74</v>
      </c>
      <c r="AA171" s="20" t="s">
        <v>43</v>
      </c>
      <c r="AB171" s="20" t="s">
        <v>611</v>
      </c>
      <c r="AC171" s="20" t="s">
        <v>592</v>
      </c>
      <c r="AD171" s="20" t="s">
        <v>99</v>
      </c>
    </row>
    <row r="172" spans="1:30" ht="52.5" x14ac:dyDescent="0.2">
      <c r="A172" s="99"/>
      <c r="B172" s="33" t="s">
        <v>612</v>
      </c>
      <c r="C172" s="20" t="s">
        <v>613</v>
      </c>
      <c r="D172" s="21" t="s">
        <v>614</v>
      </c>
      <c r="E172" s="21" t="s">
        <v>0</v>
      </c>
      <c r="F172" s="23">
        <v>0</v>
      </c>
      <c r="G172" s="23">
        <v>0</v>
      </c>
      <c r="H172" s="21" t="s">
        <v>46</v>
      </c>
      <c r="I172" s="23">
        <v>36</v>
      </c>
      <c r="J172" s="23">
        <v>0</v>
      </c>
      <c r="K172" s="23">
        <v>0</v>
      </c>
      <c r="L172" s="23">
        <v>0</v>
      </c>
      <c r="M172" s="23">
        <v>0</v>
      </c>
      <c r="N172" s="23">
        <f t="shared" si="54"/>
        <v>36</v>
      </c>
      <c r="O172" s="23">
        <v>50</v>
      </c>
      <c r="P172" s="23">
        <v>0</v>
      </c>
      <c r="Q172" s="23">
        <v>0</v>
      </c>
      <c r="R172" s="23">
        <v>0</v>
      </c>
      <c r="S172" s="23">
        <v>0</v>
      </c>
      <c r="T172" s="23">
        <f t="shared" si="63"/>
        <v>50</v>
      </c>
      <c r="U172" s="23">
        <v>50</v>
      </c>
      <c r="V172" s="41">
        <f t="shared" si="61"/>
        <v>136</v>
      </c>
      <c r="W172" s="23">
        <v>284</v>
      </c>
      <c r="X172" s="41">
        <f t="shared" si="62"/>
        <v>420</v>
      </c>
      <c r="Y172" s="22">
        <v>420</v>
      </c>
      <c r="Z172" s="21" t="s">
        <v>0</v>
      </c>
      <c r="AA172" s="20" t="s">
        <v>699</v>
      </c>
      <c r="AB172" s="20" t="s">
        <v>47</v>
      </c>
      <c r="AC172" s="20" t="s">
        <v>564</v>
      </c>
      <c r="AD172" s="20" t="s">
        <v>175</v>
      </c>
    </row>
    <row r="173" spans="1:30" ht="73.5" x14ac:dyDescent="0.2">
      <c r="A173" s="99"/>
      <c r="B173" s="33" t="s">
        <v>615</v>
      </c>
      <c r="C173" s="20" t="s">
        <v>616</v>
      </c>
      <c r="D173" s="21" t="s">
        <v>617</v>
      </c>
      <c r="E173" s="21" t="s">
        <v>0</v>
      </c>
      <c r="F173" s="23">
        <v>0</v>
      </c>
      <c r="G173" s="23">
        <v>0</v>
      </c>
      <c r="H173" s="21" t="s">
        <v>261</v>
      </c>
      <c r="I173" s="23">
        <v>0</v>
      </c>
      <c r="J173" s="23">
        <v>0</v>
      </c>
      <c r="K173" s="23">
        <v>0</v>
      </c>
      <c r="L173" s="23">
        <v>0</v>
      </c>
      <c r="M173" s="23">
        <v>0</v>
      </c>
      <c r="N173" s="23">
        <f>SUM(I173:M173)</f>
        <v>0</v>
      </c>
      <c r="O173" s="23">
        <v>0</v>
      </c>
      <c r="P173" s="23">
        <v>0</v>
      </c>
      <c r="Q173" s="23">
        <v>0</v>
      </c>
      <c r="R173" s="23">
        <v>0</v>
      </c>
      <c r="S173" s="23">
        <v>0</v>
      </c>
      <c r="T173" s="23">
        <f t="shared" si="63"/>
        <v>0</v>
      </c>
      <c r="U173" s="23">
        <v>100</v>
      </c>
      <c r="V173" s="41">
        <f t="shared" si="61"/>
        <v>100</v>
      </c>
      <c r="W173" s="23">
        <v>260</v>
      </c>
      <c r="X173" s="41">
        <f t="shared" si="62"/>
        <v>360</v>
      </c>
      <c r="Y173" s="22">
        <v>360</v>
      </c>
      <c r="Z173" s="21" t="s">
        <v>74</v>
      </c>
      <c r="AA173" s="20" t="s">
        <v>618</v>
      </c>
      <c r="AB173" s="20" t="s">
        <v>619</v>
      </c>
      <c r="AC173" s="20" t="s">
        <v>505</v>
      </c>
      <c r="AD173" s="20" t="s">
        <v>100</v>
      </c>
    </row>
    <row r="174" spans="1:30" ht="31.5" x14ac:dyDescent="0.2">
      <c r="A174" s="99"/>
      <c r="B174" s="33" t="s">
        <v>620</v>
      </c>
      <c r="C174" s="20" t="s">
        <v>621</v>
      </c>
      <c r="D174" s="21" t="s">
        <v>622</v>
      </c>
      <c r="E174" s="21" t="s">
        <v>0</v>
      </c>
      <c r="F174" s="23">
        <v>0</v>
      </c>
      <c r="G174" s="23">
        <v>0</v>
      </c>
      <c r="H174" s="21" t="s">
        <v>46</v>
      </c>
      <c r="I174" s="23">
        <v>0</v>
      </c>
      <c r="J174" s="23">
        <v>0</v>
      </c>
      <c r="K174" s="23">
        <v>0</v>
      </c>
      <c r="L174" s="23">
        <v>0</v>
      </c>
      <c r="M174" s="23">
        <v>0</v>
      </c>
      <c r="N174" s="23">
        <f t="shared" si="54"/>
        <v>0</v>
      </c>
      <c r="O174" s="23">
        <v>100</v>
      </c>
      <c r="P174" s="23">
        <v>0</v>
      </c>
      <c r="Q174" s="23">
        <v>0</v>
      </c>
      <c r="R174" s="23">
        <v>0</v>
      </c>
      <c r="S174" s="23">
        <v>0</v>
      </c>
      <c r="T174" s="23">
        <f t="shared" si="63"/>
        <v>100</v>
      </c>
      <c r="U174" s="23">
        <v>300</v>
      </c>
      <c r="V174" s="41">
        <f t="shared" si="61"/>
        <v>400</v>
      </c>
      <c r="W174" s="23">
        <v>2000</v>
      </c>
      <c r="X174" s="41">
        <f t="shared" si="62"/>
        <v>2400</v>
      </c>
      <c r="Y174" s="22">
        <v>2400</v>
      </c>
      <c r="Z174" s="21" t="s">
        <v>74</v>
      </c>
      <c r="AA174" s="20" t="s">
        <v>623</v>
      </c>
      <c r="AB174" s="20" t="s">
        <v>47</v>
      </c>
      <c r="AC174" s="20" t="s">
        <v>505</v>
      </c>
      <c r="AD174" s="20" t="s">
        <v>624</v>
      </c>
    </row>
    <row r="175" spans="1:30" ht="30" customHeight="1" x14ac:dyDescent="0.2">
      <c r="A175" s="99"/>
      <c r="B175" s="102" t="s">
        <v>241</v>
      </c>
      <c r="C175" s="102"/>
      <c r="D175" s="36" t="s">
        <v>240</v>
      </c>
      <c r="E175" s="36" t="s">
        <v>47</v>
      </c>
      <c r="F175" s="56">
        <f>SUM(F176)</f>
        <v>0</v>
      </c>
      <c r="G175" s="56">
        <f>SUM(G176)</f>
        <v>0</v>
      </c>
      <c r="H175" s="36" t="s">
        <v>47</v>
      </c>
      <c r="I175" s="56">
        <f>SUM(I176)</f>
        <v>0</v>
      </c>
      <c r="J175" s="56">
        <f t="shared" ref="J175:L175" si="69">SUM(J176)</f>
        <v>0</v>
      </c>
      <c r="K175" s="56">
        <f t="shared" si="69"/>
        <v>0</v>
      </c>
      <c r="L175" s="56">
        <f t="shared" si="69"/>
        <v>0</v>
      </c>
      <c r="M175" s="56">
        <f>SUM(M176)</f>
        <v>0</v>
      </c>
      <c r="N175" s="51">
        <f t="shared" si="54"/>
        <v>0</v>
      </c>
      <c r="O175" s="56">
        <f>SUM(O176)</f>
        <v>75</v>
      </c>
      <c r="P175" s="56">
        <f t="shared" ref="P175:R175" si="70">SUM(P176)</f>
        <v>0</v>
      </c>
      <c r="Q175" s="56">
        <f t="shared" si="70"/>
        <v>0</v>
      </c>
      <c r="R175" s="56">
        <f t="shared" si="70"/>
        <v>0</v>
      </c>
      <c r="S175" s="56">
        <f>SUM(S176)</f>
        <v>0</v>
      </c>
      <c r="T175" s="51">
        <f t="shared" si="63"/>
        <v>75</v>
      </c>
      <c r="U175" s="56">
        <f>SUM(U176)</f>
        <v>75</v>
      </c>
      <c r="V175" s="58">
        <f t="shared" si="61"/>
        <v>150</v>
      </c>
      <c r="W175" s="56">
        <f>SUM(W176)</f>
        <v>305</v>
      </c>
      <c r="X175" s="58">
        <f t="shared" si="62"/>
        <v>455</v>
      </c>
      <c r="Y175" s="37" t="s">
        <v>47</v>
      </c>
      <c r="Z175" s="36" t="s">
        <v>47</v>
      </c>
      <c r="AA175" s="36" t="s">
        <v>47</v>
      </c>
      <c r="AB175" s="36" t="s">
        <v>47</v>
      </c>
      <c r="AC175" s="36" t="s">
        <v>47</v>
      </c>
      <c r="AD175" s="36" t="s">
        <v>47</v>
      </c>
    </row>
    <row r="176" spans="1:30" ht="42" x14ac:dyDescent="0.2">
      <c r="A176" s="99"/>
      <c r="B176" s="33" t="s">
        <v>625</v>
      </c>
      <c r="C176" s="20" t="s">
        <v>626</v>
      </c>
      <c r="D176" s="21" t="s">
        <v>239</v>
      </c>
      <c r="E176" s="21" t="s">
        <v>74</v>
      </c>
      <c r="F176" s="23">
        <v>0</v>
      </c>
      <c r="G176" s="23">
        <v>0</v>
      </c>
      <c r="H176" s="21" t="s">
        <v>46</v>
      </c>
      <c r="I176" s="23">
        <v>0</v>
      </c>
      <c r="J176" s="23">
        <v>0</v>
      </c>
      <c r="K176" s="23">
        <v>0</v>
      </c>
      <c r="L176" s="23">
        <v>0</v>
      </c>
      <c r="M176" s="23">
        <v>0</v>
      </c>
      <c r="N176" s="23">
        <f t="shared" si="54"/>
        <v>0</v>
      </c>
      <c r="O176" s="23">
        <v>75</v>
      </c>
      <c r="P176" s="23">
        <v>0</v>
      </c>
      <c r="Q176" s="23">
        <v>0</v>
      </c>
      <c r="R176" s="23">
        <v>0</v>
      </c>
      <c r="S176" s="23">
        <v>0</v>
      </c>
      <c r="T176" s="23">
        <f t="shared" si="63"/>
        <v>75</v>
      </c>
      <c r="U176" s="23">
        <v>75</v>
      </c>
      <c r="V176" s="41">
        <f t="shared" si="61"/>
        <v>150</v>
      </c>
      <c r="W176" s="23">
        <v>305</v>
      </c>
      <c r="X176" s="41">
        <f t="shared" si="62"/>
        <v>455</v>
      </c>
      <c r="Y176" s="22">
        <v>455</v>
      </c>
      <c r="Z176" s="21" t="s">
        <v>74</v>
      </c>
      <c r="AA176" s="20" t="s">
        <v>627</v>
      </c>
      <c r="AB176" s="20" t="s">
        <v>628</v>
      </c>
      <c r="AC176" s="20" t="s">
        <v>392</v>
      </c>
      <c r="AD176" s="20" t="s">
        <v>101</v>
      </c>
    </row>
    <row r="177" spans="1:30" ht="12.75" customHeight="1" x14ac:dyDescent="0.2">
      <c r="A177" s="96" t="s">
        <v>242</v>
      </c>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row>
  </sheetData>
  <mergeCells count="61">
    <mergeCell ref="AB1:AD2"/>
    <mergeCell ref="E5:E7"/>
    <mergeCell ref="G5:G7"/>
    <mergeCell ref="A5:A8"/>
    <mergeCell ref="B124:C124"/>
    <mergeCell ref="B91:C91"/>
    <mergeCell ref="B93:C93"/>
    <mergeCell ref="B95:C95"/>
    <mergeCell ref="B96:C96"/>
    <mergeCell ref="B100:C100"/>
    <mergeCell ref="B103:C103"/>
    <mergeCell ref="B106:C106"/>
    <mergeCell ref="B107:C107"/>
    <mergeCell ref="B115:C115"/>
    <mergeCell ref="B119:C119"/>
    <mergeCell ref="D5:D7"/>
    <mergeCell ref="A177:AD177"/>
    <mergeCell ref="A154:A166"/>
    <mergeCell ref="A129:A153"/>
    <mergeCell ref="B122:C122"/>
    <mergeCell ref="A167:A176"/>
    <mergeCell ref="A106:A128"/>
    <mergeCell ref="B162:C162"/>
    <mergeCell ref="B167:C167"/>
    <mergeCell ref="B168:C168"/>
    <mergeCell ref="B175:C175"/>
    <mergeCell ref="B155:C155"/>
    <mergeCell ref="B129:C129"/>
    <mergeCell ref="B130:C130"/>
    <mergeCell ref="B154:C154"/>
    <mergeCell ref="B160:C160"/>
    <mergeCell ref="A4:AD4"/>
    <mergeCell ref="A9:A62"/>
    <mergeCell ref="A95:A105"/>
    <mergeCell ref="F5:F7"/>
    <mergeCell ref="H5:H7"/>
    <mergeCell ref="A63:A94"/>
    <mergeCell ref="B8:C8"/>
    <mergeCell ref="B9:C9"/>
    <mergeCell ref="B10:C10"/>
    <mergeCell ref="B30:C30"/>
    <mergeCell ref="B39:C39"/>
    <mergeCell ref="B57:C57"/>
    <mergeCell ref="B63:C63"/>
    <mergeCell ref="B64:C64"/>
    <mergeCell ref="B5:B7"/>
    <mergeCell ref="C5:C7"/>
    <mergeCell ref="AD5:AD7"/>
    <mergeCell ref="X5:X7"/>
    <mergeCell ref="Y5:Y7"/>
    <mergeCell ref="V5:V7"/>
    <mergeCell ref="Z5:Z7"/>
    <mergeCell ref="AA5:AA7"/>
    <mergeCell ref="AB5:AB7"/>
    <mergeCell ref="AC5:AC7"/>
    <mergeCell ref="W5:W7"/>
    <mergeCell ref="I5:N5"/>
    <mergeCell ref="O5:T5"/>
    <mergeCell ref="I6:N6"/>
    <mergeCell ref="O6:T6"/>
    <mergeCell ref="U5:U7"/>
  </mergeCells>
  <pageMargins left="0.70866141732283472" right="0.70866141732283472" top="0.74803149606299213" bottom="0.74803149606299213" header="0.31496062992125984" footer="0.31496062992125984"/>
  <pageSetup paperSize="8" scale="50" orientation="landscape" r:id="rId1"/>
  <ignoredErrors>
    <ignoredError sqref="N12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 2024-2026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2023-12-20T12:49:57Z</cp:lastPrinted>
  <dcterms:created xsi:type="dcterms:W3CDTF">2022-08-26T12:09:40Z</dcterms:created>
  <dcterms:modified xsi:type="dcterms:W3CDTF">2023-12-27T14:30:31Z</dcterms:modified>
</cp:coreProperties>
</file>